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720" windowHeight="12220" activeTab="1"/>
  </bookViews>
  <sheets>
    <sheet name="Tukey-Kramer" sheetId="1" r:id="rId1"/>
    <sheet name="anova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<sst xmlns="http://schemas.openxmlformats.org/spreadsheetml/2006/main" count="55" uniqueCount="46">
  <si>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If you have 20 or fewer groups, it calculates Gabriel's comparison intervals with alpha=0.05 (see Box 9.11 of Sokal and Rohlf 1995).</t>
  </si>
  <si>
    <t>For more information, see http://udel.edu/~mcdonald/statanovasig.html and http://udel.edu/~mcdonald/statanovaunplanned.html.</t>
  </si>
  <si>
    <t>grand mean</t>
  </si>
  <si>
    <t>average sample size, No</t>
  </si>
  <si>
    <t>mean</t>
  </si>
  <si>
    <t>sum of squares</t>
  </si>
  <si>
    <t>degrees of freedom</t>
  </si>
  <si>
    <t>mean square</t>
  </si>
  <si>
    <t>Fs</t>
  </si>
  <si>
    <t>p</t>
  </si>
  <si>
    <t>Gabriel comparison interval</t>
  </si>
  <si>
    <t>among groups</t>
  </si>
  <si>
    <t>n</t>
  </si>
  <si>
    <t>within groups</t>
  </si>
  <si>
    <t>total</t>
  </si>
  <si>
    <t>n X group deviate</t>
  </si>
  <si>
    <t>1 if data present</t>
  </si>
  <si>
    <t>ENTER ---&gt;</t>
  </si>
  <si>
    <t>DATA ---&gt;</t>
  </si>
  <si>
    <t>HERE ---&gt;</t>
  </si>
  <si>
    <t>studentized maximum modulus table (used for calculating Gabriel comparison intervals)</t>
  </si>
  <si>
    <t>groups:</t>
  </si>
  <si>
    <t>d.f.</t>
  </si>
  <si>
    <t>SMM</t>
  </si>
  <si>
    <t>ENTER YOUR GROUP NAMES HERE ---&gt;</t>
  </si>
  <si>
    <t>studentized range table (used for calculating Tukey-Kramer MSD)</t>
  </si>
  <si>
    <t>name</t>
  </si>
  <si>
    <t>Tukey-Kramer minimum significant difference</t>
  </si>
  <si>
    <t>('*' if significant)</t>
  </si>
  <si>
    <t>actual difference</t>
  </si>
  <si>
    <t>Tillamook</t>
  </si>
  <si>
    <t>Newport</t>
  </si>
  <si>
    <t>Petersburg</t>
  </si>
  <si>
    <t>Magadan</t>
  </si>
  <si>
    <t>Tvarminne</t>
  </si>
  <si>
    <t xml:space="preserve">It is based on Box 9.1 and Box 9.2 of Sokal and Rohlf (1995). </t>
  </si>
  <si>
    <t>It comes with the mussel data from http://udel.edu/~mcdonald/statanovasig.html entered as an example.</t>
  </si>
  <si>
    <t>To use the spreadsheet, replace the mussel data with your data in columns B through AY, rows 41 through 1040.</t>
  </si>
  <si>
    <t>variance component (%)</t>
  </si>
  <si>
    <t xml:space="preserve">The numbers in the upper right are the Tukey-Kramer minimum significant differences (MSDs) </t>
  </si>
  <si>
    <t xml:space="preserve">     for the data entered on the other sheet of this workbook.</t>
  </si>
  <si>
    <t xml:space="preserve">The numbers in the lower left are the observed absolute value of the difference in means between each pair of groups, </t>
  </si>
  <si>
    <t xml:space="preserve">     with an asterisk if it is greater than the Tukey-Kramer MSD.</t>
  </si>
  <si>
    <t xml:space="preserve">With 20 or fewer groups, it also calculates the Tukey-Kramer minimum significant difference </t>
  </si>
  <si>
    <t xml:space="preserve">     for each pair of means; see the other sheet in this workbook.</t>
  </si>
  <si>
    <r>
      <t xml:space="preserve">This spreadsheet performs a </t>
    </r>
    <r>
      <rPr>
        <b/>
        <sz val="12"/>
        <rFont val="Arial"/>
        <family val="0"/>
      </rPr>
      <t xml:space="preserve">one-way analysis of variance </t>
    </r>
    <r>
      <rPr>
        <sz val="12"/>
        <rFont val="Arial"/>
        <family val="0"/>
      </rPr>
      <t>on up to 50 groups with up to 1000 observations per group.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</si>
</sst>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0.00001]0.######;[&lt;-0.00001]0.######;0.00E-00"/>
    <numFmt numFmtId="165" formatCode="[&gt;0.01]0.###;[&gt;0.00001]0.######;0.00E-####"/>
    <numFmt numFmtId="166" formatCode="[&gt;0.00001]0.######;[&lt;-0.00001]\-0.######;0.00E-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12"/>
      <name val="Geneva"/>
      <family val="0"/>
    </font>
    <font>
      <b/>
      <sz val="12"/>
      <color indexed="10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wrapText="1"/>
    </xf>
    <xf numFmtId="1" fontId="8" fillId="0" borderId="2" xfId="0" applyNumberFormat="1" applyFont="1" applyFill="1" applyBorder="1" applyAlignment="1">
      <alignment wrapText="1"/>
    </xf>
    <xf numFmtId="165" fontId="8" fillId="0" borderId="2" xfId="0" applyNumberFormat="1" applyFont="1" applyFill="1" applyBorder="1" applyAlignment="1">
      <alignment wrapText="1"/>
    </xf>
    <xf numFmtId="2" fontId="8" fillId="0" borderId="3" xfId="0" applyNumberFormat="1" applyFont="1" applyFill="1" applyBorder="1" applyAlignment="1">
      <alignment wrapText="1"/>
    </xf>
    <xf numFmtId="165" fontId="8" fillId="0" borderId="4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8" fillId="0" borderId="5" xfId="0" applyNumberFormat="1" applyFont="1" applyFill="1" applyBorder="1" applyAlignment="1">
      <alignment wrapText="1"/>
    </xf>
    <xf numFmtId="165" fontId="8" fillId="0" borderId="6" xfId="0" applyNumberFormat="1" applyFont="1" applyFill="1" applyBorder="1" applyAlignment="1">
      <alignment wrapText="1"/>
    </xf>
    <xf numFmtId="1" fontId="8" fillId="0" borderId="7" xfId="0" applyNumberFormat="1" applyFont="1" applyFill="1" applyBorder="1" applyAlignment="1">
      <alignment wrapText="1"/>
    </xf>
    <xf numFmtId="165" fontId="8" fillId="0" borderId="7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166" fontId="8" fillId="0" borderId="1" xfId="0" applyNumberFormat="1" applyFont="1" applyFill="1" applyBorder="1" applyAlignment="1">
      <alignment wrapText="1"/>
    </xf>
    <xf numFmtId="166" fontId="8" fillId="0" borderId="2" xfId="0" applyNumberFormat="1" applyFont="1" applyFill="1" applyBorder="1" applyAlignment="1">
      <alignment wrapText="1"/>
    </xf>
    <xf numFmtId="166" fontId="9" fillId="0" borderId="2" xfId="0" applyNumberFormat="1" applyFont="1" applyFill="1" applyBorder="1" applyAlignment="1">
      <alignment wrapText="1"/>
    </xf>
    <xf numFmtId="166" fontId="9" fillId="0" borderId="3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65" fontId="9" fillId="0" borderId="5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A5" sqref="A5"/>
    </sheetView>
  </sheetViews>
  <sheetFormatPr defaultColWidth="11.00390625" defaultRowHeight="12.75"/>
  <cols>
    <col min="1" max="1" width="16.875" style="0" customWidth="1"/>
    <col min="2" max="2" width="5.25390625" style="0" hidden="1" customWidth="1"/>
    <col min="3" max="3" width="9.00390625" style="0" customWidth="1"/>
    <col min="4" max="4" width="5.25390625" style="0" hidden="1" customWidth="1"/>
    <col min="5" max="24" width="8.625" style="0" customWidth="1"/>
  </cols>
  <sheetData>
    <row r="1" s="2" customFormat="1" ht="15.75">
      <c r="A1" s="2" t="s">
        <v>39</v>
      </c>
    </row>
    <row r="2" s="2" customFormat="1" ht="15.75">
      <c r="A2" s="2" t="s">
        <v>40</v>
      </c>
    </row>
    <row r="3" s="2" customFormat="1" ht="15.75">
      <c r="A3" s="2" t="s">
        <v>41</v>
      </c>
    </row>
    <row r="4" s="2" customFormat="1" ht="15.75">
      <c r="A4" s="2" t="s">
        <v>42</v>
      </c>
    </row>
    <row r="5" s="2" customFormat="1" ht="15.75">
      <c r="A5" s="17">
        <f>IF(COUNT(anova!B42:AY42)&gt;20,"Sorry, this web page only does Tukey-Kramer for 20 or fewer groups.","")</f>
      </c>
    </row>
    <row r="7" ht="12.75">
      <c r="F7" s="7" t="s">
        <v>27</v>
      </c>
    </row>
    <row r="8" spans="4:24" ht="12.75" hidden="1">
      <c r="D8" t="str">
        <f>anova!CC4</f>
        <v>n</v>
      </c>
      <c r="E8">
        <f>anova!CE4</f>
        <v>10</v>
      </c>
      <c r="F8">
        <f>anova!CF4</f>
        <v>8</v>
      </c>
      <c r="G8">
        <f>anova!CG4</f>
        <v>7</v>
      </c>
      <c r="H8">
        <f>anova!CH4</f>
        <v>8</v>
      </c>
      <c r="I8">
        <f>anova!CI4</f>
        <v>6</v>
      </c>
      <c r="J8" t="str">
        <f>anova!CJ4</f>
        <v>-</v>
      </c>
      <c r="K8" t="str">
        <f>anova!CK4</f>
        <v>-</v>
      </c>
      <c r="L8" t="str">
        <f>anova!CL4</f>
        <v>-</v>
      </c>
      <c r="M8" t="str">
        <f>anova!CM4</f>
        <v>-</v>
      </c>
      <c r="N8" t="str">
        <f>anova!CN4</f>
        <v>-</v>
      </c>
      <c r="O8" t="str">
        <f>anova!CO4</f>
        <v>-</v>
      </c>
      <c r="P8" t="str">
        <f>anova!CP4</f>
        <v>-</v>
      </c>
      <c r="Q8" t="str">
        <f>anova!CQ4</f>
        <v>-</v>
      </c>
      <c r="R8" t="str">
        <f>anova!CR4</f>
        <v>-</v>
      </c>
      <c r="S8" t="str">
        <f>anova!CS4</f>
        <v>-</v>
      </c>
      <c r="T8" t="str">
        <f>anova!CT4</f>
        <v>-</v>
      </c>
      <c r="U8" t="str">
        <f>anova!CU4</f>
        <v>-</v>
      </c>
      <c r="V8" t="str">
        <f>anova!CV4</f>
        <v>-</v>
      </c>
      <c r="W8" t="str">
        <f>anova!CW4</f>
        <v>-</v>
      </c>
      <c r="X8" t="str">
        <f>anova!CX4</f>
        <v>-</v>
      </c>
    </row>
    <row r="9" spans="4:24" ht="13.5" thickBot="1">
      <c r="D9" t="s">
        <v>26</v>
      </c>
      <c r="E9" t="str">
        <f>anova!B29</f>
        <v>Tillamook</v>
      </c>
      <c r="F9" t="str">
        <f>anova!C29</f>
        <v>Newport</v>
      </c>
      <c r="G9" t="str">
        <f>anova!D29</f>
        <v>Petersburg</v>
      </c>
      <c r="H9" t="str">
        <f>anova!E29</f>
        <v>Magadan</v>
      </c>
      <c r="I9" t="str">
        <f>anova!F29</f>
        <v>Tvarminne</v>
      </c>
      <c r="J9" t="str">
        <f>anova!G29</f>
        <v> </v>
      </c>
      <c r="K9" t="str">
        <f>anova!H29</f>
        <v> </v>
      </c>
      <c r="L9" t="str">
        <f>anova!I29</f>
        <v> </v>
      </c>
      <c r="M9" t="str">
        <f>anova!J29</f>
        <v> </v>
      </c>
      <c r="N9" t="str">
        <f>anova!K29</f>
        <v> </v>
      </c>
      <c r="O9" t="str">
        <f>anova!L29</f>
        <v> </v>
      </c>
      <c r="P9" t="str">
        <f>anova!M29</f>
        <v> </v>
      </c>
      <c r="Q9" t="str">
        <f>anova!N29</f>
        <v> </v>
      </c>
      <c r="R9" t="str">
        <f>anova!O29</f>
        <v> </v>
      </c>
      <c r="S9" t="str">
        <f>anova!P29</f>
        <v> </v>
      </c>
      <c r="T9" t="str">
        <f>anova!Q29</f>
        <v> </v>
      </c>
      <c r="U9" t="str">
        <f>anova!R29</f>
        <v> </v>
      </c>
      <c r="V9" t="str">
        <f>anova!S29</f>
        <v> </v>
      </c>
      <c r="W9" t="str">
        <f>anova!T29</f>
        <v> </v>
      </c>
      <c r="X9" t="str">
        <f>anova!U29</f>
        <v> </v>
      </c>
    </row>
    <row r="10" spans="2:24" ht="12.75" hidden="1">
      <c r="B10" t="s">
        <v>12</v>
      </c>
      <c r="C10" t="s">
        <v>26</v>
      </c>
      <c r="D10" t="s">
        <v>4</v>
      </c>
      <c r="E10">
        <f>anova!B30</f>
        <v>0.0802</v>
      </c>
      <c r="F10">
        <f>anova!C30</f>
        <v>0.07479999999999999</v>
      </c>
      <c r="G10">
        <f>anova!D30</f>
        <v>0.10344285714285714</v>
      </c>
      <c r="H10">
        <f>anova!E30</f>
        <v>0.0780125</v>
      </c>
      <c r="I10">
        <f>anova!F30</f>
        <v>0.09570000000000001</v>
      </c>
      <c r="J10" t="str">
        <f>anova!G30</f>
        <v>-</v>
      </c>
      <c r="K10" t="str">
        <f>anova!H30</f>
        <v>-</v>
      </c>
      <c r="L10" t="str">
        <f>anova!I30</f>
        <v>-</v>
      </c>
      <c r="M10" t="str">
        <f>anova!J30</f>
        <v>-</v>
      </c>
      <c r="N10" t="str">
        <f>anova!K30</f>
        <v>-</v>
      </c>
      <c r="O10" t="str">
        <f>anova!L30</f>
        <v>-</v>
      </c>
      <c r="P10" t="str">
        <f>anova!M30</f>
        <v>-</v>
      </c>
      <c r="Q10" t="str">
        <f>anova!N30</f>
        <v>-</v>
      </c>
      <c r="R10" t="str">
        <f>anova!O30</f>
        <v>-</v>
      </c>
      <c r="S10" t="str">
        <f>anova!P30</f>
        <v>-</v>
      </c>
      <c r="T10" t="str">
        <f>anova!Q30</f>
        <v>-</v>
      </c>
      <c r="U10" t="str">
        <f>anova!R30</f>
        <v>-</v>
      </c>
      <c r="V10" t="str">
        <f>anova!S30</f>
        <v>-</v>
      </c>
      <c r="W10" t="str">
        <f>anova!T30</f>
        <v>-</v>
      </c>
      <c r="X10" t="str">
        <f>anova!U30</f>
        <v>-</v>
      </c>
    </row>
    <row r="11" spans="2:24" ht="12.75">
      <c r="B11">
        <f>anova!CB7</f>
        <v>10</v>
      </c>
      <c r="C11" t="str">
        <f>anova!B29</f>
        <v>Tillamook</v>
      </c>
      <c r="D11">
        <f>anova!B30</f>
        <v>0.0802</v>
      </c>
      <c r="E11" s="8" t="str">
        <f>IF(AND(ISNUMBER(E$8),ISNUMBER($B11)),"-"," ")</f>
        <v>-</v>
      </c>
      <c r="F11" s="9">
        <f>anova!CF7</f>
        <v>0.017205771446093806</v>
      </c>
      <c r="G11" s="9">
        <f>anova!CG7</f>
        <v>0.017875505468157787</v>
      </c>
      <c r="H11" s="9">
        <f>anova!CH7</f>
        <v>0.017205771446093806</v>
      </c>
      <c r="I11" s="9">
        <f>anova!CI7</f>
        <v>0.018731271410612656</v>
      </c>
      <c r="J11" s="9" t="str">
        <f>anova!CJ7</f>
        <v> </v>
      </c>
      <c r="K11" s="9" t="str">
        <f>anova!CK7</f>
        <v> </v>
      </c>
      <c r="L11" s="9" t="str">
        <f>anova!CL7</f>
        <v> </v>
      </c>
      <c r="M11" s="9" t="str">
        <f>anova!CM7</f>
        <v> </v>
      </c>
      <c r="N11" s="9" t="str">
        <f>anova!CN7</f>
        <v> </v>
      </c>
      <c r="O11" s="9" t="str">
        <f>anova!CO7</f>
        <v> </v>
      </c>
      <c r="P11" s="9" t="str">
        <f>anova!CP7</f>
        <v> </v>
      </c>
      <c r="Q11" s="9" t="str">
        <f>anova!CQ7</f>
        <v> </v>
      </c>
      <c r="R11" s="9" t="str">
        <f>anova!CR7</f>
        <v> </v>
      </c>
      <c r="S11" s="9" t="str">
        <f>anova!CS7</f>
        <v> </v>
      </c>
      <c r="T11" s="9" t="str">
        <f>anova!CT7</f>
        <v> </v>
      </c>
      <c r="U11" s="9" t="str">
        <f>anova!CU7</f>
        <v> </v>
      </c>
      <c r="V11" s="9" t="str">
        <f>anova!CV7</f>
        <v> </v>
      </c>
      <c r="W11" s="9" t="str">
        <f>anova!CW7</f>
        <v> </v>
      </c>
      <c r="X11" s="10" t="str">
        <f>anova!CX7</f>
        <v> </v>
      </c>
    </row>
    <row r="12" spans="1:24" ht="12.75">
      <c r="A12" s="1" t="s">
        <v>29</v>
      </c>
      <c r="B12">
        <f>anova!CB10</f>
        <v>8</v>
      </c>
      <c r="C12" t="str">
        <f>anova!C29</f>
        <v>Newport</v>
      </c>
      <c r="D12">
        <f>anova!C30</f>
        <v>0.07479999999999999</v>
      </c>
      <c r="E12" s="11" t="str">
        <f>IF(AND(ISNUMBER(E$8),ISNUMBER($B12)),CONCATENATE(ROUND(ABS(E$10-$D12),-1*(ROUND(LOG(ABS(E$10-$D12)),0)-4)),IF(anova!CE10&gt;0,"*"," "))," ")</f>
        <v>0.0054 </v>
      </c>
      <c r="F12" s="12" t="str">
        <f>IF(AND(ISNUMBER(F$8),ISNUMBER($B12)),"-"," ")</f>
        <v>-</v>
      </c>
      <c r="G12" s="12">
        <f>anova!CG10</f>
        <v>0.01877303572424635</v>
      </c>
      <c r="H12" s="12">
        <f>anova!CH10</f>
        <v>0.018136475556648476</v>
      </c>
      <c r="I12" s="12">
        <f>anova!CI10</f>
        <v>0.01958963254427519</v>
      </c>
      <c r="J12" s="12" t="str">
        <f>anova!CJ10</f>
        <v> </v>
      </c>
      <c r="K12" s="12" t="str">
        <f>anova!CK10</f>
        <v> </v>
      </c>
      <c r="L12" s="12" t="str">
        <f>anova!CL10</f>
        <v> </v>
      </c>
      <c r="M12" s="12" t="str">
        <f>anova!CM10</f>
        <v> </v>
      </c>
      <c r="N12" s="12" t="str">
        <f>anova!CN10</f>
        <v> </v>
      </c>
      <c r="O12" s="12" t="str">
        <f>anova!CO10</f>
        <v> </v>
      </c>
      <c r="P12" s="12" t="str">
        <f>anova!CP10</f>
        <v> </v>
      </c>
      <c r="Q12" s="12" t="str">
        <f>anova!CQ10</f>
        <v> </v>
      </c>
      <c r="R12" s="12" t="str">
        <f>anova!CR10</f>
        <v> </v>
      </c>
      <c r="S12" s="12" t="str">
        <f>anova!CS10</f>
        <v> </v>
      </c>
      <c r="T12" s="12" t="str">
        <f>anova!CT10</f>
        <v> </v>
      </c>
      <c r="U12" s="12" t="str">
        <f>anova!CU10</f>
        <v> </v>
      </c>
      <c r="V12" s="12" t="str">
        <f>anova!CV10</f>
        <v> </v>
      </c>
      <c r="W12" s="12" t="str">
        <f>anova!CW10</f>
        <v> </v>
      </c>
      <c r="X12" s="13" t="str">
        <f>anova!CX10</f>
        <v> </v>
      </c>
    </row>
    <row r="13" spans="1:24" ht="12.75">
      <c r="A13" s="1" t="s">
        <v>28</v>
      </c>
      <c r="B13">
        <f>anova!CB11</f>
        <v>7</v>
      </c>
      <c r="C13" t="str">
        <f>anova!D29</f>
        <v>Petersburg</v>
      </c>
      <c r="D13">
        <f>anova!D30</f>
        <v>0.10344285714285714</v>
      </c>
      <c r="E13" s="11" t="str">
        <f>IF(AND(ISNUMBER(E$8),ISNUMBER($B13)),CONCATENATE(ROUND(ABS(E$10-$D13),-1*(ROUND(LOG(ABS(E$10-$D13)),0)-4)),IF(anova!CE11&gt;0,"*"," "))," ")</f>
        <v>0.023243*</v>
      </c>
      <c r="F13" s="12" t="str">
        <f>IF(AND(ISNUMBER(F$8),ISNUMBER($B13)),CONCATENATE(ROUND(ABS(F$10-$D13),-1*(ROUND(LOG(ABS(F$10-$D13)),0)-4)),IF(anova!CF11&gt;0,"*"," "))," ")</f>
        <v>0.028643*</v>
      </c>
      <c r="G13" s="12" t="str">
        <f>IF(AND(ISNUMBER(G$8),ISNUMBER($B13)),"-"," ")</f>
        <v>-</v>
      </c>
      <c r="H13" s="12">
        <f>anova!CH11</f>
        <v>0.01877303572424635</v>
      </c>
      <c r="I13" s="12">
        <f>anova!CI11</f>
        <v>0.020180407030252083</v>
      </c>
      <c r="J13" s="12" t="str">
        <f>anova!CJ11</f>
        <v> </v>
      </c>
      <c r="K13" s="12" t="str">
        <f>anova!CK11</f>
        <v> </v>
      </c>
      <c r="L13" s="12" t="str">
        <f>anova!CL11</f>
        <v> </v>
      </c>
      <c r="M13" s="12" t="str">
        <f>anova!CM11</f>
        <v> </v>
      </c>
      <c r="N13" s="12" t="str">
        <f>anova!CN11</f>
        <v> </v>
      </c>
      <c r="O13" s="12" t="str">
        <f>anova!CO11</f>
        <v> </v>
      </c>
      <c r="P13" s="12" t="str">
        <f>anova!CP11</f>
        <v> </v>
      </c>
      <c r="Q13" s="12" t="str">
        <f>anova!CQ11</f>
        <v> </v>
      </c>
      <c r="R13" s="12" t="str">
        <f>anova!CR11</f>
        <v> </v>
      </c>
      <c r="S13" s="12" t="str">
        <f>anova!CS11</f>
        <v> </v>
      </c>
      <c r="T13" s="12" t="str">
        <f>anova!CT11</f>
        <v> </v>
      </c>
      <c r="U13" s="12" t="str">
        <f>anova!CU11</f>
        <v> </v>
      </c>
      <c r="V13" s="12" t="str">
        <f>anova!CV11</f>
        <v> </v>
      </c>
      <c r="W13" s="12" t="str">
        <f>anova!CW11</f>
        <v> </v>
      </c>
      <c r="X13" s="13" t="str">
        <f>anova!CX11</f>
        <v> </v>
      </c>
    </row>
    <row r="14" spans="2:24" ht="12.75">
      <c r="B14">
        <f>anova!CB12</f>
        <v>8</v>
      </c>
      <c r="C14" t="str">
        <f>anova!E29</f>
        <v>Magadan</v>
      </c>
      <c r="D14">
        <f>anova!E30</f>
        <v>0.0780125</v>
      </c>
      <c r="E14" s="11" t="str">
        <f>IF(AND(ISNUMBER(E$8),ISNUMBER($B14)),CONCATENATE(ROUND(ABS(E$10-$D14),-1*(ROUND(LOG(ABS(E$10-$D14)),0)-4)),IF(anova!CE12&gt;0,"*"," "))," ")</f>
        <v>0.0021875 </v>
      </c>
      <c r="F14" s="12" t="str">
        <f>IF(AND(ISNUMBER(F$8),ISNUMBER($B14)),CONCATENATE(ROUND(ABS(F$10-$D14),-1*(ROUND(LOG(ABS(F$10-$D14)),0)-4)),IF(anova!CF12&gt;0,"*"," "))," ")</f>
        <v>0.003213 </v>
      </c>
      <c r="G14" s="12" t="str">
        <f>IF(AND(ISNUMBER(G$8),ISNUMBER($B14)),CONCATENATE(ROUND(ABS(G$10-$D14),-1*(ROUND(LOG(ABS(G$10-$D14)),0)-4)),IF(anova!CG12&gt;0,"*"," "))," ")</f>
        <v>0.02543*</v>
      </c>
      <c r="H14" s="12" t="str">
        <f>IF(AND(ISNUMBER(H$8),ISNUMBER($B14)),"-"," ")</f>
        <v>-</v>
      </c>
      <c r="I14" s="12">
        <f>anova!CI12</f>
        <v>0.01958963254427519</v>
      </c>
      <c r="J14" s="12" t="str">
        <f>anova!CJ12</f>
        <v> </v>
      </c>
      <c r="K14" s="12" t="str">
        <f>anova!CK12</f>
        <v> </v>
      </c>
      <c r="L14" s="12" t="str">
        <f>anova!CL12</f>
        <v> </v>
      </c>
      <c r="M14" s="12" t="str">
        <f>anova!CM12</f>
        <v> </v>
      </c>
      <c r="N14" s="12" t="str">
        <f>anova!CN12</f>
        <v> </v>
      </c>
      <c r="O14" s="12" t="str">
        <f>anova!CO12</f>
        <v> </v>
      </c>
      <c r="P14" s="12" t="str">
        <f>anova!CP12</f>
        <v> </v>
      </c>
      <c r="Q14" s="12" t="str">
        <f>anova!CQ12</f>
        <v> </v>
      </c>
      <c r="R14" s="12" t="str">
        <f>anova!CR12</f>
        <v> </v>
      </c>
      <c r="S14" s="12" t="str">
        <f>anova!CS12</f>
        <v> </v>
      </c>
      <c r="T14" s="12" t="str">
        <f>anova!CT12</f>
        <v> </v>
      </c>
      <c r="U14" s="12" t="str">
        <f>anova!CU12</f>
        <v> </v>
      </c>
      <c r="V14" s="12" t="str">
        <f>anova!CV12</f>
        <v> </v>
      </c>
      <c r="W14" s="12" t="str">
        <f>anova!CW12</f>
        <v> </v>
      </c>
      <c r="X14" s="13" t="str">
        <f>anova!CX12</f>
        <v> </v>
      </c>
    </row>
    <row r="15" spans="2:24" ht="12.75">
      <c r="B15">
        <f>anova!CB13</f>
        <v>6</v>
      </c>
      <c r="C15" t="str">
        <f>anova!F29</f>
        <v>Tvarminne</v>
      </c>
      <c r="D15">
        <f>anova!F30</f>
        <v>0.09570000000000001</v>
      </c>
      <c r="E15" s="11" t="str">
        <f>IF(AND(ISNUMBER(E$8),ISNUMBER($B15)),CONCATENATE(ROUND(ABS(E$10-$D15),-1*(ROUND(LOG(ABS(E$10-$D15)),0)-4)),IF(anova!CE13&gt;0,"*"," "))," ")</f>
        <v>0.0155 </v>
      </c>
      <c r="F15" s="12" t="str">
        <f>IF(AND(ISNUMBER(F$8),ISNUMBER($B15)),CONCATENATE(ROUND(ABS(F$10-$D15),-1*(ROUND(LOG(ABS(F$10-$D15)),0)-4)),IF(anova!CF13&gt;0,"*"," "))," ")</f>
        <v>0.0209*</v>
      </c>
      <c r="G15" s="12" t="str">
        <f>IF(AND(ISNUMBER(G$8),ISNUMBER($B15)),CONCATENATE(ROUND(ABS(G$10-$D15),-1*(ROUND(LOG(ABS(G$10-$D15)),0)-4)),IF(anova!CG13&gt;0,"*"," "))," ")</f>
        <v>0.007743 </v>
      </c>
      <c r="H15" s="12" t="str">
        <f>IF(AND(ISNUMBER(H$8),ISNUMBER($B15)),CONCATENATE(ROUND(ABS(H$10-$D15),-1*(ROUND(LOG(ABS(H$10-$D15)),0)-4)),IF(anova!CH13&gt;0,"*"," "))," ")</f>
        <v>0.017688 </v>
      </c>
      <c r="I15" s="12" t="str">
        <f>IF(AND(ISNUMBER(I$8),ISNUMBER($B15)),"-"," ")</f>
        <v>-</v>
      </c>
      <c r="J15" s="12" t="str">
        <f>anova!CJ13</f>
        <v> </v>
      </c>
      <c r="K15" s="12" t="str">
        <f>anova!CK13</f>
        <v> </v>
      </c>
      <c r="L15" s="12" t="str">
        <f>anova!CL13</f>
        <v> </v>
      </c>
      <c r="M15" s="12" t="str">
        <f>anova!CM13</f>
        <v> </v>
      </c>
      <c r="N15" s="12" t="str">
        <f>anova!CN13</f>
        <v> </v>
      </c>
      <c r="O15" s="12" t="str">
        <f>anova!CO13</f>
        <v> </v>
      </c>
      <c r="P15" s="12" t="str">
        <f>anova!CP13</f>
        <v> </v>
      </c>
      <c r="Q15" s="12" t="str">
        <f>anova!CQ13</f>
        <v> </v>
      </c>
      <c r="R15" s="12" t="str">
        <f>anova!CR13</f>
        <v> </v>
      </c>
      <c r="S15" s="12" t="str">
        <f>anova!CS13</f>
        <v> </v>
      </c>
      <c r="T15" s="12" t="str">
        <f>anova!CT13</f>
        <v> </v>
      </c>
      <c r="U15" s="12" t="str">
        <f>anova!CU13</f>
        <v> </v>
      </c>
      <c r="V15" s="12" t="str">
        <f>anova!CV13</f>
        <v> </v>
      </c>
      <c r="W15" s="12" t="str">
        <f>anova!CW13</f>
        <v> </v>
      </c>
      <c r="X15" s="13" t="str">
        <f>anova!CX13</f>
        <v> </v>
      </c>
    </row>
    <row r="16" spans="2:24" ht="12.75">
      <c r="B16" t="str">
        <f>anova!CB14</f>
        <v>-</v>
      </c>
      <c r="C16" t="str">
        <f>anova!G29</f>
        <v> </v>
      </c>
      <c r="D16" t="str">
        <f>anova!G30</f>
        <v>-</v>
      </c>
      <c r="E16" s="11" t="str">
        <f>IF(AND(ISNUMBER(E$8),ISNUMBER($B16)),CONCATENATE(ROUND(ABS(E$10-$D16),-1*(ROUND(LOG(ABS(E$10-$D16)),0)-4)),IF(anova!CE14&gt;0,"*"," "))," ")</f>
        <v> </v>
      </c>
      <c r="F16" s="12" t="str">
        <f>IF(AND(ISNUMBER(F$8),ISNUMBER($B16)),CONCATENATE(ROUND(ABS(F$10-$D16),-1*(ROUND(LOG(ABS(F$10-$D16)),0)-4)),IF(anova!CF14&gt;0,"*"," "))," ")</f>
        <v> </v>
      </c>
      <c r="G16" s="12" t="str">
        <f>IF(AND(ISNUMBER(G$8),ISNUMBER($B16)),CONCATENATE(ROUND(ABS(G$10-$D16),-1*(ROUND(LOG(ABS(G$10-$D16)),0)-4)),IF(anova!CG14&gt;0,"*"," "))," ")</f>
        <v> </v>
      </c>
      <c r="H16" s="12" t="str">
        <f>IF(AND(ISNUMBER(H$8),ISNUMBER($B16)),CONCATENATE(ROUND(ABS(H$10-$D16),-1*(ROUND(LOG(ABS(H$10-$D16)),0)-4)),IF(anova!CH14&gt;0,"*"," "))," ")</f>
        <v> </v>
      </c>
      <c r="I16" s="12" t="str">
        <f>IF(AND(ISNUMBER(I$8),ISNUMBER($B16)),CONCATENATE(ROUND(ABS(I$10-$D16),-1*(ROUND(LOG(ABS(I$10-$D16)),0)-4)),IF(anova!CI14&gt;0,"*"," "))," ")</f>
        <v> </v>
      </c>
      <c r="J16" s="12" t="str">
        <f>IF(AND(ISNUMBER(J$8),ISNUMBER($B16)),"-"," ")</f>
        <v> </v>
      </c>
      <c r="K16" s="12" t="str">
        <f>anova!CK14</f>
        <v> </v>
      </c>
      <c r="L16" s="12" t="str">
        <f>anova!CL14</f>
        <v> </v>
      </c>
      <c r="M16" s="12" t="str">
        <f>anova!CM14</f>
        <v> </v>
      </c>
      <c r="N16" s="12" t="str">
        <f>anova!CN14</f>
        <v> </v>
      </c>
      <c r="O16" s="12" t="str">
        <f>anova!CO14</f>
        <v> </v>
      </c>
      <c r="P16" s="12" t="str">
        <f>anova!CP14</f>
        <v> </v>
      </c>
      <c r="Q16" s="12" t="str">
        <f>anova!CQ14</f>
        <v> </v>
      </c>
      <c r="R16" s="12" t="str">
        <f>anova!CR14</f>
        <v> </v>
      </c>
      <c r="S16" s="12" t="str">
        <f>anova!CS14</f>
        <v> </v>
      </c>
      <c r="T16" s="12" t="str">
        <f>anova!CT14</f>
        <v> </v>
      </c>
      <c r="U16" s="12" t="str">
        <f>anova!CU14</f>
        <v> </v>
      </c>
      <c r="V16" s="12" t="str">
        <f>anova!CV14</f>
        <v> </v>
      </c>
      <c r="W16" s="12" t="str">
        <f>anova!CW14</f>
        <v> </v>
      </c>
      <c r="X16" s="13" t="str">
        <f>anova!CX14</f>
        <v> </v>
      </c>
    </row>
    <row r="17" spans="2:24" ht="12.75">
      <c r="B17" t="str">
        <f>anova!CB15</f>
        <v>-</v>
      </c>
      <c r="C17" t="str">
        <f>anova!H29</f>
        <v> </v>
      </c>
      <c r="D17" t="str">
        <f>anova!H30</f>
        <v>-</v>
      </c>
      <c r="E17" s="11" t="str">
        <f>IF(AND(ISNUMBER(E$8),ISNUMBER($B17)),CONCATENATE(ROUND(ABS(E$10-$D17),-1*(ROUND(LOG(ABS(E$10-$D17)),0)-4)),IF(anova!CE15&gt;0,"*"," "))," ")</f>
        <v> </v>
      </c>
      <c r="F17" s="12" t="str">
        <f>IF(AND(ISNUMBER(F$8),ISNUMBER($B17)),CONCATENATE(ROUND(ABS(F$10-$D17),-1*(ROUND(LOG(ABS(F$10-$D17)),0)-4)),IF(anova!CF15&gt;0,"*"," "))," ")</f>
        <v> </v>
      </c>
      <c r="G17" s="12" t="str">
        <f>IF(AND(ISNUMBER(G$8),ISNUMBER($B17)),CONCATENATE(ROUND(ABS(G$10-$D17),-1*(ROUND(LOG(ABS(G$10-$D17)),0)-4)),IF(anova!CG15&gt;0,"*"," "))," ")</f>
        <v> </v>
      </c>
      <c r="H17" s="12" t="str">
        <f>IF(AND(ISNUMBER(H$8),ISNUMBER($B17)),CONCATENATE(ROUND(ABS(H$10-$D17),-1*(ROUND(LOG(ABS(H$10-$D17)),0)-4)),IF(anova!CH15&gt;0,"*"," "))," ")</f>
        <v> </v>
      </c>
      <c r="I17" s="12" t="str">
        <f>IF(AND(ISNUMBER(I$8),ISNUMBER($B17)),CONCATENATE(ROUND(ABS(I$10-$D17),-1*(ROUND(LOG(ABS(I$10-$D17)),0)-4)),IF(anova!CI15&gt;0,"*"," "))," ")</f>
        <v> </v>
      </c>
      <c r="J17" s="12" t="str">
        <f>IF(AND(ISNUMBER(J$8),ISNUMBER($B17)),CONCATENATE(ROUND(ABS(J$10-$D17),-1*(ROUND(LOG(ABS(J$10-$D17)),0)-4)),IF(anova!CJ15&gt;0,"*"," "))," ")</f>
        <v> </v>
      </c>
      <c r="K17" s="12" t="str">
        <f>IF(AND(ISNUMBER(K$8),ISNUMBER($B17)),"-"," ")</f>
        <v> </v>
      </c>
      <c r="L17" s="12" t="str">
        <f>anova!CL15</f>
        <v> </v>
      </c>
      <c r="M17" s="12" t="str">
        <f>anova!CM15</f>
        <v> </v>
      </c>
      <c r="N17" s="12" t="str">
        <f>anova!CN15</f>
        <v> </v>
      </c>
      <c r="O17" s="12" t="str">
        <f>anova!CO15</f>
        <v> </v>
      </c>
      <c r="P17" s="12" t="str">
        <f>anova!CP15</f>
        <v> </v>
      </c>
      <c r="Q17" s="12" t="str">
        <f>anova!CQ15</f>
        <v> </v>
      </c>
      <c r="R17" s="12" t="str">
        <f>anova!CR15</f>
        <v> </v>
      </c>
      <c r="S17" s="12" t="str">
        <f>anova!CS15</f>
        <v> </v>
      </c>
      <c r="T17" s="12" t="str">
        <f>anova!CT15</f>
        <v> </v>
      </c>
      <c r="U17" s="12" t="str">
        <f>anova!CU15</f>
        <v> </v>
      </c>
      <c r="V17" s="12" t="str">
        <f>anova!CV15</f>
        <v> </v>
      </c>
      <c r="W17" s="12" t="str">
        <f>anova!CW15</f>
        <v> </v>
      </c>
      <c r="X17" s="13" t="str">
        <f>anova!CX15</f>
        <v> </v>
      </c>
    </row>
    <row r="18" spans="2:24" ht="12.75">
      <c r="B18" t="str">
        <f>anova!CB16</f>
        <v>-</v>
      </c>
      <c r="C18" t="str">
        <f>anova!I29</f>
        <v> </v>
      </c>
      <c r="D18" t="str">
        <f>anova!I30</f>
        <v>-</v>
      </c>
      <c r="E18" s="11" t="str">
        <f>IF(AND(ISNUMBER(E$8),ISNUMBER($B18)),CONCATENATE(ROUND(ABS(E$10-$D18),-1*(ROUND(LOG(ABS(E$10-$D18)),0)-4)),IF(anova!CE16&gt;0,"*"," "))," ")</f>
        <v> </v>
      </c>
      <c r="F18" s="12" t="str">
        <f>IF(AND(ISNUMBER(F$8),ISNUMBER($B18)),CONCATENATE(ROUND(ABS(F$10-$D18),-1*(ROUND(LOG(ABS(F$10-$D18)),0)-4)),IF(anova!CF16&gt;0,"*"," "))," ")</f>
        <v> </v>
      </c>
      <c r="G18" s="12" t="str">
        <f>IF(AND(ISNUMBER(G$8),ISNUMBER($B18)),CONCATENATE(ROUND(ABS(G$10-$D18),-1*(ROUND(LOG(ABS(G$10-$D18)),0)-4)),IF(anova!CG16&gt;0,"*"," "))," ")</f>
        <v> </v>
      </c>
      <c r="H18" s="12" t="str">
        <f>IF(AND(ISNUMBER(H$8),ISNUMBER($B18)),CONCATENATE(ROUND(ABS(H$10-$D18),-1*(ROUND(LOG(ABS(H$10-$D18)),0)-4)),IF(anova!CH16&gt;0,"*"," "))," ")</f>
        <v> </v>
      </c>
      <c r="I18" s="12" t="str">
        <f>IF(AND(ISNUMBER(I$8),ISNUMBER($B18)),CONCATENATE(ROUND(ABS(I$10-$D18),-1*(ROUND(LOG(ABS(I$10-$D18)),0)-4)),IF(anova!CI16&gt;0,"*"," "))," ")</f>
        <v> </v>
      </c>
      <c r="J18" s="12" t="str">
        <f>IF(AND(ISNUMBER(J$8),ISNUMBER($B18)),CONCATENATE(ROUND(ABS(J$10-$D18),-1*(ROUND(LOG(ABS(J$10-$D18)),0)-4)),IF(anova!CJ16&gt;0,"*"," "))," ")</f>
        <v> </v>
      </c>
      <c r="K18" s="12" t="str">
        <f>IF(AND(ISNUMBER(K$8),ISNUMBER($B18)),CONCATENATE(ROUND(ABS(K$10-$D18),-1*(ROUND(LOG(ABS(K$10-$D18)),0)-4)),IF(anova!CK16&gt;0,"*"," "))," ")</f>
        <v> </v>
      </c>
      <c r="L18" s="12" t="str">
        <f>IF(AND(ISNUMBER(L$8),ISNUMBER($B18)),"-"," ")</f>
        <v> </v>
      </c>
      <c r="M18" s="12" t="str">
        <f>anova!CM16</f>
        <v> </v>
      </c>
      <c r="N18" s="12" t="str">
        <f>anova!CN16</f>
        <v> </v>
      </c>
      <c r="O18" s="12" t="str">
        <f>anova!CO16</f>
        <v> </v>
      </c>
      <c r="P18" s="12" t="str">
        <f>anova!CP16</f>
        <v> </v>
      </c>
      <c r="Q18" s="12" t="str">
        <f>anova!CQ16</f>
        <v> </v>
      </c>
      <c r="R18" s="12" t="str">
        <f>anova!CR16</f>
        <v> </v>
      </c>
      <c r="S18" s="12" t="str">
        <f>anova!CS16</f>
        <v> </v>
      </c>
      <c r="T18" s="12" t="str">
        <f>anova!CT16</f>
        <v> </v>
      </c>
      <c r="U18" s="12" t="str">
        <f>anova!CU16</f>
        <v> </v>
      </c>
      <c r="V18" s="12" t="str">
        <f>anova!CV16</f>
        <v> </v>
      </c>
      <c r="W18" s="12" t="str">
        <f>anova!CW16</f>
        <v> </v>
      </c>
      <c r="X18" s="13" t="str">
        <f>anova!CX16</f>
        <v> </v>
      </c>
    </row>
    <row r="19" spans="2:24" ht="12.75">
      <c r="B19" t="str">
        <f>anova!CB17</f>
        <v>-</v>
      </c>
      <c r="C19" t="str">
        <f>anova!J29</f>
        <v> </v>
      </c>
      <c r="D19" t="str">
        <f>anova!J30</f>
        <v>-</v>
      </c>
      <c r="E19" s="11" t="str">
        <f>IF(AND(ISNUMBER(E$8),ISNUMBER($B19)),CONCATENATE(ROUND(ABS(E$10-$D19),-1*(ROUND(LOG(ABS(E$10-$D19)),0)-4)),IF(anova!CE17&gt;0,"*"," "))," ")</f>
        <v> </v>
      </c>
      <c r="F19" s="12" t="str">
        <f>IF(AND(ISNUMBER(F$8),ISNUMBER($B19)),CONCATENATE(ROUND(ABS(F$10-$D19),-1*(ROUND(LOG(ABS(F$10-$D19)),0)-4)),IF(anova!CF17&gt;0,"*"," "))," ")</f>
        <v> </v>
      </c>
      <c r="G19" s="12" t="str">
        <f>IF(AND(ISNUMBER(G$8),ISNUMBER($B19)),CONCATENATE(ROUND(ABS(G$10-$D19),-1*(ROUND(LOG(ABS(G$10-$D19)),0)-4)),IF(anova!CG17&gt;0,"*"," "))," ")</f>
        <v> </v>
      </c>
      <c r="H19" s="12" t="str">
        <f>IF(AND(ISNUMBER(H$8),ISNUMBER($B19)),CONCATENATE(ROUND(ABS(H$10-$D19),-1*(ROUND(LOG(ABS(H$10-$D19)),0)-4)),IF(anova!CH17&gt;0,"*"," "))," ")</f>
        <v> </v>
      </c>
      <c r="I19" s="12" t="str">
        <f>IF(AND(ISNUMBER(I$8),ISNUMBER($B19)),CONCATENATE(ROUND(ABS(I$10-$D19),-1*(ROUND(LOG(ABS(I$10-$D19)),0)-4)),IF(anova!CI17&gt;0,"*"," "))," ")</f>
        <v> </v>
      </c>
      <c r="J19" s="12" t="str">
        <f>IF(AND(ISNUMBER(J$8),ISNUMBER($B19)),CONCATENATE(ROUND(ABS(J$10-$D19),-1*(ROUND(LOG(ABS(J$10-$D19)),0)-4)),IF(anova!CJ17&gt;0,"*"," "))," ")</f>
        <v> </v>
      </c>
      <c r="K19" s="12" t="str">
        <f>IF(AND(ISNUMBER(K$8),ISNUMBER($B19)),CONCATENATE(ROUND(ABS(K$10-$D19),-1*(ROUND(LOG(ABS(K$10-$D19)),0)-4)),IF(anova!CK17&gt;0,"*"," "))," ")</f>
        <v> </v>
      </c>
      <c r="L19" s="12" t="str">
        <f>IF(AND(ISNUMBER(L$8),ISNUMBER($B19)),CONCATENATE(ROUND(ABS(L$10-$D19),-1*(ROUND(LOG(ABS(L$10-$D19)),0)-4)),IF(anova!CL17&gt;0,"*"," "))," ")</f>
        <v> </v>
      </c>
      <c r="M19" s="12" t="str">
        <f>IF(AND(ISNUMBER(M$8),ISNUMBER($B19)),"-"," ")</f>
        <v> </v>
      </c>
      <c r="N19" s="12" t="str">
        <f>anova!CN17</f>
        <v> </v>
      </c>
      <c r="O19" s="12" t="str">
        <f>anova!CO17</f>
        <v> </v>
      </c>
      <c r="P19" s="12" t="str">
        <f>anova!CP17</f>
        <v> </v>
      </c>
      <c r="Q19" s="12" t="str">
        <f>anova!CQ17</f>
        <v> </v>
      </c>
      <c r="R19" s="12" t="str">
        <f>anova!CR17</f>
        <v> </v>
      </c>
      <c r="S19" s="12" t="str">
        <f>anova!CS17</f>
        <v> </v>
      </c>
      <c r="T19" s="12" t="str">
        <f>anova!CT17</f>
        <v> </v>
      </c>
      <c r="U19" s="12" t="str">
        <f>anova!CU17</f>
        <v> </v>
      </c>
      <c r="V19" s="12" t="str">
        <f>anova!CV17</f>
        <v> </v>
      </c>
      <c r="W19" s="12" t="str">
        <f>anova!CW17</f>
        <v> </v>
      </c>
      <c r="X19" s="13" t="str">
        <f>anova!CX17</f>
        <v> </v>
      </c>
    </row>
    <row r="20" spans="2:24" ht="12.75">
      <c r="B20" t="str">
        <f>anova!CB18</f>
        <v>-</v>
      </c>
      <c r="C20" t="str">
        <f>anova!K29</f>
        <v> </v>
      </c>
      <c r="D20" t="str">
        <f>anova!K30</f>
        <v>-</v>
      </c>
      <c r="E20" s="11" t="str">
        <f>IF(AND(ISNUMBER(E$8),ISNUMBER($B20)),CONCATENATE(ROUND(ABS(E$10-$D20),-1*(ROUND(LOG(ABS(E$10-$D20)),0)-4)),IF(anova!CE18&gt;0,"*"," "))," ")</f>
        <v> </v>
      </c>
      <c r="F20" s="12" t="str">
        <f>IF(AND(ISNUMBER(F$8),ISNUMBER($B20)),CONCATENATE(ROUND(ABS(F$10-$D20),-1*(ROUND(LOG(ABS(F$10-$D20)),0)-4)),IF(anova!CF18&gt;0,"*"," "))," ")</f>
        <v> </v>
      </c>
      <c r="G20" s="12" t="str">
        <f>IF(AND(ISNUMBER(G$8),ISNUMBER($B20)),CONCATENATE(ROUND(ABS(G$10-$D20),-1*(ROUND(LOG(ABS(G$10-$D20)),0)-4)),IF(anova!CG18&gt;0,"*"," "))," ")</f>
        <v> </v>
      </c>
      <c r="H20" s="12" t="str">
        <f>IF(AND(ISNUMBER(H$8),ISNUMBER($B20)),CONCATENATE(ROUND(ABS(H$10-$D20),-1*(ROUND(LOG(ABS(H$10-$D20)),0)-4)),IF(anova!CH18&gt;0,"*"," "))," ")</f>
        <v> </v>
      </c>
      <c r="I20" s="12" t="str">
        <f>IF(AND(ISNUMBER(I$8),ISNUMBER($B20)),CONCATENATE(ROUND(ABS(I$10-$D20),-1*(ROUND(LOG(ABS(I$10-$D20)),0)-4)),IF(anova!CI18&gt;0,"*"," "))," ")</f>
        <v> </v>
      </c>
      <c r="J20" s="12" t="str">
        <f>IF(AND(ISNUMBER(J$8),ISNUMBER($B20)),CONCATENATE(ROUND(ABS(J$10-$D20),-1*(ROUND(LOG(ABS(J$10-$D20)),0)-4)),IF(anova!CJ18&gt;0,"*"," "))," ")</f>
        <v> </v>
      </c>
      <c r="K20" s="12" t="str">
        <f>IF(AND(ISNUMBER(K$8),ISNUMBER($B20)),CONCATENATE(ROUND(ABS(K$10-$D20),-1*(ROUND(LOG(ABS(K$10-$D20)),0)-4)),IF(anova!CK18&gt;0,"*"," "))," ")</f>
        <v> </v>
      </c>
      <c r="L20" s="12" t="str">
        <f>IF(AND(ISNUMBER(L$8),ISNUMBER($B20)),CONCATENATE(ROUND(ABS(L$10-$D20),-1*(ROUND(LOG(ABS(L$10-$D20)),0)-4)),IF(anova!CL18&gt;0,"*"," "))," ")</f>
        <v> </v>
      </c>
      <c r="M20" s="12" t="str">
        <f>IF(AND(ISNUMBER(M$8),ISNUMBER($B20)),CONCATENATE(ROUND(ABS(M$10-$D20),-1*(ROUND(LOG(ABS(M$10-$D20)),0)-4)),IF(anova!CM18&gt;0,"*"," "))," ")</f>
        <v> </v>
      </c>
      <c r="N20" s="12" t="str">
        <f>IF(AND(ISNUMBER(N$8),ISNUMBER($B20)),"-"," ")</f>
        <v> </v>
      </c>
      <c r="O20" s="12" t="str">
        <f>anova!CO18</f>
        <v> </v>
      </c>
      <c r="P20" s="12" t="str">
        <f>anova!CP18</f>
        <v> </v>
      </c>
      <c r="Q20" s="12" t="str">
        <f>anova!CQ18</f>
        <v> </v>
      </c>
      <c r="R20" s="12" t="str">
        <f>anova!CR18</f>
        <v> </v>
      </c>
      <c r="S20" s="12" t="str">
        <f>anova!CS18</f>
        <v> </v>
      </c>
      <c r="T20" s="12" t="str">
        <f>anova!CT18</f>
        <v> </v>
      </c>
      <c r="U20" s="12" t="str">
        <f>anova!CU18</f>
        <v> </v>
      </c>
      <c r="V20" s="12" t="str">
        <f>anova!CV18</f>
        <v> </v>
      </c>
      <c r="W20" s="12" t="str">
        <f>anova!CW18</f>
        <v> </v>
      </c>
      <c r="X20" s="13" t="str">
        <f>anova!CX18</f>
        <v> </v>
      </c>
    </row>
    <row r="21" spans="2:24" ht="12.75">
      <c r="B21" t="str">
        <f>anova!CB19</f>
        <v>-</v>
      </c>
      <c r="C21" t="str">
        <f>anova!L29</f>
        <v> </v>
      </c>
      <c r="D21" t="str">
        <f>anova!L30</f>
        <v>-</v>
      </c>
      <c r="E21" s="11" t="str">
        <f>IF(AND(ISNUMBER(E$8),ISNUMBER($B21)),CONCATENATE(ROUND(ABS(E$10-$D21),-1*(ROUND(LOG(ABS(E$10-$D21)),0)-4)),IF(anova!CE19&gt;0,"*"," "))," ")</f>
        <v> </v>
      </c>
      <c r="F21" s="12" t="str">
        <f>IF(AND(ISNUMBER(F$8),ISNUMBER($B21)),CONCATENATE(ROUND(ABS(F$10-$D21),-1*(ROUND(LOG(ABS(F$10-$D21)),0)-4)),IF(anova!CF19&gt;0,"*"," "))," ")</f>
        <v> </v>
      </c>
      <c r="G21" s="12" t="str">
        <f>IF(AND(ISNUMBER(G$8),ISNUMBER($B21)),CONCATENATE(ROUND(ABS(G$10-$D21),-1*(ROUND(LOG(ABS(G$10-$D21)),0)-4)),IF(anova!CG19&gt;0,"*"," "))," ")</f>
        <v> </v>
      </c>
      <c r="H21" s="12" t="str">
        <f>IF(AND(ISNUMBER(H$8),ISNUMBER($B21)),CONCATENATE(ROUND(ABS(H$10-$D21),-1*(ROUND(LOG(ABS(H$10-$D21)),0)-4)),IF(anova!CH19&gt;0,"*"," "))," ")</f>
        <v> </v>
      </c>
      <c r="I21" s="12" t="str">
        <f>IF(AND(ISNUMBER(I$8),ISNUMBER($B21)),CONCATENATE(ROUND(ABS(I$10-$D21),-1*(ROUND(LOG(ABS(I$10-$D21)),0)-4)),IF(anova!CI19&gt;0,"*"," "))," ")</f>
        <v> </v>
      </c>
      <c r="J21" s="12" t="str">
        <f>IF(AND(ISNUMBER(J$8),ISNUMBER($B21)),CONCATENATE(ROUND(ABS(J$10-$D21),-1*(ROUND(LOG(ABS(J$10-$D21)),0)-4)),IF(anova!CJ19&gt;0,"*"," "))," ")</f>
        <v> </v>
      </c>
      <c r="K21" s="12" t="str">
        <f>IF(AND(ISNUMBER(K$8),ISNUMBER($B21)),CONCATENATE(ROUND(ABS(K$10-$D21),-1*(ROUND(LOG(ABS(K$10-$D21)),0)-4)),IF(anova!CK19&gt;0,"*"," "))," ")</f>
        <v> </v>
      </c>
      <c r="L21" s="12" t="str">
        <f>IF(AND(ISNUMBER(L$8),ISNUMBER($B21)),CONCATENATE(ROUND(ABS(L$10-$D21),-1*(ROUND(LOG(ABS(L$10-$D21)),0)-4)),IF(anova!CL19&gt;0,"*"," "))," ")</f>
        <v> </v>
      </c>
      <c r="M21" s="12" t="str">
        <f>IF(AND(ISNUMBER(M$8),ISNUMBER($B21)),CONCATENATE(ROUND(ABS(M$10-$D21),-1*(ROUND(LOG(ABS(M$10-$D21)),0)-4)),IF(anova!CM19&gt;0,"*"," "))," ")</f>
        <v> </v>
      </c>
      <c r="N21" s="12" t="str">
        <f>IF(AND(ISNUMBER(N$8),ISNUMBER($B21)),CONCATENATE(ROUND(ABS(N$10-$D21),-1*(ROUND(LOG(ABS(N$10-$D21)),0)-4)),IF(anova!CN19&gt;0,"*"," "))," ")</f>
        <v> </v>
      </c>
      <c r="O21" s="12" t="str">
        <f>IF(AND(ISNUMBER(O$8),ISNUMBER($B21)),"-"," ")</f>
        <v> </v>
      </c>
      <c r="P21" s="12" t="str">
        <f>anova!CP19</f>
        <v> </v>
      </c>
      <c r="Q21" s="12" t="str">
        <f>anova!CQ19</f>
        <v> </v>
      </c>
      <c r="R21" s="12" t="str">
        <f>anova!CR19</f>
        <v> </v>
      </c>
      <c r="S21" s="12" t="str">
        <f>anova!CS19</f>
        <v> </v>
      </c>
      <c r="T21" s="12" t="str">
        <f>anova!CT19</f>
        <v> </v>
      </c>
      <c r="U21" s="12" t="str">
        <f>anova!CU19</f>
        <v> </v>
      </c>
      <c r="V21" s="12" t="str">
        <f>anova!CV19</f>
        <v> </v>
      </c>
      <c r="W21" s="12" t="str">
        <f>anova!CW19</f>
        <v> </v>
      </c>
      <c r="X21" s="13" t="str">
        <f>anova!CX19</f>
        <v> </v>
      </c>
    </row>
    <row r="22" spans="2:24" ht="12.75">
      <c r="B22" t="str">
        <f>anova!CB20</f>
        <v>-</v>
      </c>
      <c r="C22" t="str">
        <f>anova!M29</f>
        <v> </v>
      </c>
      <c r="D22" t="str">
        <f>anova!M30</f>
        <v>-</v>
      </c>
      <c r="E22" s="11" t="str">
        <f>IF(AND(ISNUMBER(E$8),ISNUMBER($B22)),CONCATENATE(ROUND(ABS(E$10-$D22),-1*(ROUND(LOG(ABS(E$10-$D22)),0)-4)),IF(anova!CE20&gt;0,"*"," "))," ")</f>
        <v> </v>
      </c>
      <c r="F22" s="12" t="str">
        <f>IF(AND(ISNUMBER(F$8),ISNUMBER($B22)),CONCATENATE(ROUND(ABS(F$10-$D22),-1*(ROUND(LOG(ABS(F$10-$D22)),0)-4)),IF(anova!CF20&gt;0,"*"," "))," ")</f>
        <v> </v>
      </c>
      <c r="G22" s="12" t="str">
        <f>IF(AND(ISNUMBER(G$8),ISNUMBER($B22)),CONCATENATE(ROUND(ABS(G$10-$D22),-1*(ROUND(LOG(ABS(G$10-$D22)),0)-4)),IF(anova!CG20&gt;0,"*"," "))," ")</f>
        <v> </v>
      </c>
      <c r="H22" s="12" t="str">
        <f>IF(AND(ISNUMBER(H$8),ISNUMBER($B22)),CONCATENATE(ROUND(ABS(H$10-$D22),-1*(ROUND(LOG(ABS(H$10-$D22)),0)-4)),IF(anova!CH20&gt;0,"*"," "))," ")</f>
        <v> </v>
      </c>
      <c r="I22" s="12" t="str">
        <f>IF(AND(ISNUMBER(I$8),ISNUMBER($B22)),CONCATENATE(ROUND(ABS(I$10-$D22),-1*(ROUND(LOG(ABS(I$10-$D22)),0)-4)),IF(anova!CI20&gt;0,"*"," "))," ")</f>
        <v> </v>
      </c>
      <c r="J22" s="12" t="str">
        <f>IF(AND(ISNUMBER(J$8),ISNUMBER($B22)),CONCATENATE(ROUND(ABS(J$10-$D22),-1*(ROUND(LOG(ABS(J$10-$D22)),0)-4)),IF(anova!CJ20&gt;0,"*"," "))," ")</f>
        <v> </v>
      </c>
      <c r="K22" s="12" t="str">
        <f>IF(AND(ISNUMBER(K$8),ISNUMBER($B22)),CONCATENATE(ROUND(ABS(K$10-$D22),-1*(ROUND(LOG(ABS(K$10-$D22)),0)-4)),IF(anova!CK20&gt;0,"*"," "))," ")</f>
        <v> </v>
      </c>
      <c r="L22" s="12" t="str">
        <f>IF(AND(ISNUMBER(L$8),ISNUMBER($B22)),CONCATENATE(ROUND(ABS(L$10-$D22),-1*(ROUND(LOG(ABS(L$10-$D22)),0)-4)),IF(anova!CL20&gt;0,"*"," "))," ")</f>
        <v> </v>
      </c>
      <c r="M22" s="12" t="str">
        <f>IF(AND(ISNUMBER(M$8),ISNUMBER($B22)),CONCATENATE(ROUND(ABS(M$10-$D22),-1*(ROUND(LOG(ABS(M$10-$D22)),0)-4)),IF(anova!CM20&gt;0,"*"," "))," ")</f>
        <v> </v>
      </c>
      <c r="N22" s="12" t="str">
        <f>IF(AND(ISNUMBER(N$8),ISNUMBER($B22)),CONCATENATE(ROUND(ABS(N$10-$D22),-1*(ROUND(LOG(ABS(N$10-$D22)),0)-4)),IF(anova!CN20&gt;0,"*"," "))," ")</f>
        <v> </v>
      </c>
      <c r="O22" s="12" t="str">
        <f>IF(AND(ISNUMBER(O$8),ISNUMBER($B22)),CONCATENATE(ROUND(ABS(O$10-$D22),-1*(ROUND(LOG(ABS(O$10-$D22)),0)-4)),IF(anova!CO20&gt;0,"*"," "))," ")</f>
        <v> </v>
      </c>
      <c r="P22" s="12" t="str">
        <f>IF(AND(ISNUMBER(P$8),ISNUMBER($B22)),"-"," ")</f>
        <v> </v>
      </c>
      <c r="Q22" s="12" t="str">
        <f>anova!CQ20</f>
        <v> </v>
      </c>
      <c r="R22" s="12" t="str">
        <f>anova!CR20</f>
        <v> </v>
      </c>
      <c r="S22" s="12" t="str">
        <f>anova!CS20</f>
        <v> </v>
      </c>
      <c r="T22" s="12" t="str">
        <f>anova!CT20</f>
        <v> </v>
      </c>
      <c r="U22" s="12" t="str">
        <f>anova!CU20</f>
        <v> </v>
      </c>
      <c r="V22" s="12" t="str">
        <f>anova!CV20</f>
        <v> </v>
      </c>
      <c r="W22" s="12" t="str">
        <f>anova!CW20</f>
        <v> </v>
      </c>
      <c r="X22" s="13" t="str">
        <f>anova!CX20</f>
        <v> </v>
      </c>
    </row>
    <row r="23" spans="2:24" ht="12.75">
      <c r="B23" t="str">
        <f>anova!CB21</f>
        <v>-</v>
      </c>
      <c r="C23" t="str">
        <f>anova!O29</f>
        <v> </v>
      </c>
      <c r="D23" t="str">
        <f>anova!N30</f>
        <v>-</v>
      </c>
      <c r="E23" s="11" t="str">
        <f>IF(AND(ISNUMBER(E$8),ISNUMBER($B23)),CONCATENATE(ROUND(ABS(E$10-$D23),-1*(ROUND(LOG(ABS(E$10-$D23)),0)-4)),IF(anova!CE21&gt;0,"*"," "))," ")</f>
        <v> </v>
      </c>
      <c r="F23" s="12" t="str">
        <f>IF(AND(ISNUMBER(F$8),ISNUMBER($B23)),CONCATENATE(ROUND(ABS(F$10-$D23),-1*(ROUND(LOG(ABS(F$10-$D23)),0)-4)),IF(anova!CF21&gt;0,"*"," "))," ")</f>
        <v> </v>
      </c>
      <c r="G23" s="12" t="str">
        <f>IF(AND(ISNUMBER(G$8),ISNUMBER($B23)),CONCATENATE(ROUND(ABS(G$10-$D23),-1*(ROUND(LOG(ABS(G$10-$D23)),0)-4)),IF(anova!CG21&gt;0,"*"," "))," ")</f>
        <v> </v>
      </c>
      <c r="H23" s="12" t="str">
        <f>IF(AND(ISNUMBER(H$8),ISNUMBER($B23)),CONCATENATE(ROUND(ABS(H$10-$D23),-1*(ROUND(LOG(ABS(H$10-$D23)),0)-4)),IF(anova!CH21&gt;0,"*"," "))," ")</f>
        <v> </v>
      </c>
      <c r="I23" s="12" t="str">
        <f>IF(AND(ISNUMBER(I$8),ISNUMBER($B23)),CONCATENATE(ROUND(ABS(I$10-$D23),-1*(ROUND(LOG(ABS(I$10-$D23)),0)-4)),IF(anova!CI21&gt;0,"*"," "))," ")</f>
        <v> </v>
      </c>
      <c r="J23" s="12" t="str">
        <f>IF(AND(ISNUMBER(J$8),ISNUMBER($B23)),CONCATENATE(ROUND(ABS(J$10-$D23),-1*(ROUND(LOG(ABS(J$10-$D23)),0)-4)),IF(anova!CJ21&gt;0,"*"," "))," ")</f>
        <v> </v>
      </c>
      <c r="K23" s="12" t="str">
        <f>IF(AND(ISNUMBER(K$8),ISNUMBER($B23)),CONCATENATE(ROUND(ABS(K$10-$D23),-1*(ROUND(LOG(ABS(K$10-$D23)),0)-4)),IF(anova!CK21&gt;0,"*"," "))," ")</f>
        <v> </v>
      </c>
      <c r="L23" s="12" t="str">
        <f>IF(AND(ISNUMBER(L$8),ISNUMBER($B23)),CONCATENATE(ROUND(ABS(L$10-$D23),-1*(ROUND(LOG(ABS(L$10-$D23)),0)-4)),IF(anova!CL21&gt;0,"*"," "))," ")</f>
        <v> </v>
      </c>
      <c r="M23" s="12" t="str">
        <f>IF(AND(ISNUMBER(M$8),ISNUMBER($B23)),CONCATENATE(ROUND(ABS(M$10-$D23),-1*(ROUND(LOG(ABS(M$10-$D23)),0)-4)),IF(anova!CM21&gt;0,"*"," "))," ")</f>
        <v> </v>
      </c>
      <c r="N23" s="12" t="str">
        <f>IF(AND(ISNUMBER(N$8),ISNUMBER($B23)),CONCATENATE(ROUND(ABS(N$10-$D23),-1*(ROUND(LOG(ABS(N$10-$D23)),0)-4)),IF(anova!CN21&gt;0,"*"," "))," ")</f>
        <v> </v>
      </c>
      <c r="O23" s="12" t="str">
        <f>IF(AND(ISNUMBER(O$8),ISNUMBER($B23)),CONCATENATE(ROUND(ABS(O$10-$D23),-1*(ROUND(LOG(ABS(O$10-$D23)),0)-4)),IF(anova!CO21&gt;0,"*"," "))," ")</f>
        <v> </v>
      </c>
      <c r="P23" s="12" t="str">
        <f>IF(AND(ISNUMBER(P$8),ISNUMBER($B23)),CONCATENATE(ROUND(ABS(P$10-$D23),-1*(ROUND(LOG(ABS(P$10-$D23)),0)-4)),IF(anova!CP21&gt;0,"*"," "))," ")</f>
        <v> </v>
      </c>
      <c r="Q23" s="12" t="str">
        <f>IF(AND(ISNUMBER(Q$8),ISNUMBER($B23)),"-"," ")</f>
        <v> </v>
      </c>
      <c r="R23" s="12" t="str">
        <f>anova!CR21</f>
        <v> </v>
      </c>
      <c r="S23" s="12" t="str">
        <f>anova!CS21</f>
        <v> </v>
      </c>
      <c r="T23" s="12" t="str">
        <f>anova!CT21</f>
        <v> </v>
      </c>
      <c r="U23" s="12" t="str">
        <f>anova!CU21</f>
        <v> </v>
      </c>
      <c r="V23" s="12" t="str">
        <f>anova!CV21</f>
        <v> </v>
      </c>
      <c r="W23" s="12" t="str">
        <f>anova!CW21</f>
        <v> </v>
      </c>
      <c r="X23" s="13" t="str">
        <f>anova!CX21</f>
        <v> </v>
      </c>
    </row>
    <row r="24" spans="2:24" ht="12.75">
      <c r="B24" t="str">
        <f>anova!CB22</f>
        <v>-</v>
      </c>
      <c r="C24" t="str">
        <f>anova!P29</f>
        <v> </v>
      </c>
      <c r="D24" t="str">
        <f>anova!O30</f>
        <v>-</v>
      </c>
      <c r="E24" s="11" t="str">
        <f>IF(AND(ISNUMBER(E$8),ISNUMBER($B24)),CONCATENATE(ROUND(ABS(E$10-$D24),-1*(ROUND(LOG(ABS(E$10-$D24)),0)-4)),IF(anova!CE22&gt;0,"*"," "))," ")</f>
        <v> </v>
      </c>
      <c r="F24" s="12" t="str">
        <f>IF(AND(ISNUMBER(F$8),ISNUMBER($B24)),CONCATENATE(ROUND(ABS(F$10-$D24),-1*(ROUND(LOG(ABS(F$10-$D24)),0)-4)),IF(anova!CF22&gt;0,"*"," "))," ")</f>
        <v> </v>
      </c>
      <c r="G24" s="12" t="str">
        <f>IF(AND(ISNUMBER(G$8),ISNUMBER($B24)),CONCATENATE(ROUND(ABS(G$10-$D24),-1*(ROUND(LOG(ABS(G$10-$D24)),0)-4)),IF(anova!CG22&gt;0,"*"," "))," ")</f>
        <v> </v>
      </c>
      <c r="H24" s="12" t="str">
        <f>IF(AND(ISNUMBER(H$8),ISNUMBER($B24)),CONCATENATE(ROUND(ABS(H$10-$D24),-1*(ROUND(LOG(ABS(H$10-$D24)),0)-4)),IF(anova!CH22&gt;0,"*"," "))," ")</f>
        <v> </v>
      </c>
      <c r="I24" s="12" t="str">
        <f>IF(AND(ISNUMBER(I$8),ISNUMBER($B24)),CONCATENATE(ROUND(ABS(I$10-$D24),-1*(ROUND(LOG(ABS(I$10-$D24)),0)-4)),IF(anova!CI22&gt;0,"*"," "))," ")</f>
        <v> </v>
      </c>
      <c r="J24" s="12" t="str">
        <f>IF(AND(ISNUMBER(J$8),ISNUMBER($B24)),CONCATENATE(ROUND(ABS(J$10-$D24),-1*(ROUND(LOG(ABS(J$10-$D24)),0)-4)),IF(anova!CJ22&gt;0,"*"," "))," ")</f>
        <v> </v>
      </c>
      <c r="K24" s="12" t="str">
        <f>IF(AND(ISNUMBER(K$8),ISNUMBER($B24)),CONCATENATE(ROUND(ABS(K$10-$D24),-1*(ROUND(LOG(ABS(K$10-$D24)),0)-4)),IF(anova!CK22&gt;0,"*"," "))," ")</f>
        <v> </v>
      </c>
      <c r="L24" s="12" t="str">
        <f>IF(AND(ISNUMBER(L$8),ISNUMBER($B24)),CONCATENATE(ROUND(ABS(L$10-$D24),-1*(ROUND(LOG(ABS(L$10-$D24)),0)-4)),IF(anova!CL22&gt;0,"*"," "))," ")</f>
        <v> </v>
      </c>
      <c r="M24" s="12" t="str">
        <f>IF(AND(ISNUMBER(M$8),ISNUMBER($B24)),CONCATENATE(ROUND(ABS(M$10-$D24),-1*(ROUND(LOG(ABS(M$10-$D24)),0)-4)),IF(anova!CM22&gt;0,"*"," "))," ")</f>
        <v> </v>
      </c>
      <c r="N24" s="12" t="str">
        <f>IF(AND(ISNUMBER(N$8),ISNUMBER($B24)),CONCATENATE(ROUND(ABS(N$10-$D24),-1*(ROUND(LOG(ABS(N$10-$D24)),0)-4)),IF(anova!CN22&gt;0,"*"," "))," ")</f>
        <v> </v>
      </c>
      <c r="O24" s="12" t="str">
        <f>IF(AND(ISNUMBER(O$8),ISNUMBER($B24)),CONCATENATE(ROUND(ABS(O$10-$D24),-1*(ROUND(LOG(ABS(O$10-$D24)),0)-4)),IF(anova!CO22&gt;0,"*"," "))," ")</f>
        <v> </v>
      </c>
      <c r="P24" s="12" t="str">
        <f>IF(AND(ISNUMBER(P$8),ISNUMBER($B24)),CONCATENATE(ROUND(ABS(P$10-$D24),-1*(ROUND(LOG(ABS(P$10-$D24)),0)-4)),IF(anova!CP22&gt;0,"*"," "))," ")</f>
        <v> </v>
      </c>
      <c r="Q24" s="12" t="str">
        <f>IF(AND(ISNUMBER(Q$8),ISNUMBER($B24)),CONCATENATE(ROUND(ABS(Q$10-$D24),-1*(ROUND(LOG(ABS(Q$10-$D24)),0)-4)),IF(anova!CQ22&gt;0,"*"," "))," ")</f>
        <v> </v>
      </c>
      <c r="R24" s="12" t="str">
        <f>IF(AND(ISNUMBER(R$8),ISNUMBER($B24)),"-"," ")</f>
        <v> </v>
      </c>
      <c r="S24" s="12" t="str">
        <f>anova!CS22</f>
        <v> </v>
      </c>
      <c r="T24" s="12" t="str">
        <f>anova!CT22</f>
        <v> </v>
      </c>
      <c r="U24" s="12" t="str">
        <f>anova!CU22</f>
        <v> </v>
      </c>
      <c r="V24" s="12" t="str">
        <f>anova!CV22</f>
        <v> </v>
      </c>
      <c r="W24" s="12" t="str">
        <f>anova!CW22</f>
        <v> </v>
      </c>
      <c r="X24" s="13" t="str">
        <f>anova!CX22</f>
        <v> </v>
      </c>
    </row>
    <row r="25" spans="2:24" ht="12.75">
      <c r="B25" t="str">
        <f>anova!CB23</f>
        <v>-</v>
      </c>
      <c r="C25" t="str">
        <f>anova!Q29</f>
        <v> </v>
      </c>
      <c r="D25" t="str">
        <f>anova!P30</f>
        <v>-</v>
      </c>
      <c r="E25" s="11" t="str">
        <f>IF(AND(ISNUMBER(E$8),ISNUMBER($B25)),CONCATENATE(ROUND(ABS(E$10-$D25),-1*(ROUND(LOG(ABS(E$10-$D25)),0)-4)),IF(anova!CE23&gt;0,"*"," "))," ")</f>
        <v> </v>
      </c>
      <c r="F25" s="12" t="str">
        <f>IF(AND(ISNUMBER(F$8),ISNUMBER($B25)),CONCATENATE(ROUND(ABS(F$10-$D25),-1*(ROUND(LOG(ABS(F$10-$D25)),0)-4)),IF(anova!CF23&gt;0,"*"," "))," ")</f>
        <v> </v>
      </c>
      <c r="G25" s="12" t="str">
        <f>IF(AND(ISNUMBER(G$8),ISNUMBER($B25)),CONCATENATE(ROUND(ABS(G$10-$D25),-1*(ROUND(LOG(ABS(G$10-$D25)),0)-4)),IF(anova!CG23&gt;0,"*"," "))," ")</f>
        <v> </v>
      </c>
      <c r="H25" s="12" t="str">
        <f>IF(AND(ISNUMBER(H$8),ISNUMBER($B25)),CONCATENATE(ROUND(ABS(H$10-$D25),-1*(ROUND(LOG(ABS(H$10-$D25)),0)-4)),IF(anova!CH23&gt;0,"*"," "))," ")</f>
        <v> </v>
      </c>
      <c r="I25" s="12" t="str">
        <f>IF(AND(ISNUMBER(I$8),ISNUMBER($B25)),CONCATENATE(ROUND(ABS(I$10-$D25),-1*(ROUND(LOG(ABS(I$10-$D25)),0)-4)),IF(anova!CI23&gt;0,"*"," "))," ")</f>
        <v> </v>
      </c>
      <c r="J25" s="12" t="str">
        <f>IF(AND(ISNUMBER(J$8),ISNUMBER($B25)),CONCATENATE(ROUND(ABS(J$10-$D25),-1*(ROUND(LOG(ABS(J$10-$D25)),0)-4)),IF(anova!CJ23&gt;0,"*"," "))," ")</f>
        <v> </v>
      </c>
      <c r="K25" s="12" t="str">
        <f>IF(AND(ISNUMBER(K$8),ISNUMBER($B25)),CONCATENATE(ROUND(ABS(K$10-$D25),-1*(ROUND(LOG(ABS(K$10-$D25)),0)-4)),IF(anova!CK23&gt;0,"*"," "))," ")</f>
        <v> </v>
      </c>
      <c r="L25" s="12" t="str">
        <f>IF(AND(ISNUMBER(L$8),ISNUMBER($B25)),CONCATENATE(ROUND(ABS(L$10-$D25),-1*(ROUND(LOG(ABS(L$10-$D25)),0)-4)),IF(anova!CL23&gt;0,"*"," "))," ")</f>
        <v> </v>
      </c>
      <c r="M25" s="12" t="str">
        <f>IF(AND(ISNUMBER(M$8),ISNUMBER($B25)),CONCATENATE(ROUND(ABS(M$10-$D25),-1*(ROUND(LOG(ABS(M$10-$D25)),0)-4)),IF(anova!CM23&gt;0,"*"," "))," ")</f>
        <v> </v>
      </c>
      <c r="N25" s="12" t="str">
        <f>IF(AND(ISNUMBER(N$8),ISNUMBER($B25)),CONCATENATE(ROUND(ABS(N$10-$D25),-1*(ROUND(LOG(ABS(N$10-$D25)),0)-4)),IF(anova!CN23&gt;0,"*"," "))," ")</f>
        <v> </v>
      </c>
      <c r="O25" s="12" t="str">
        <f>IF(AND(ISNUMBER(O$8),ISNUMBER($B25)),CONCATENATE(ROUND(ABS(O$10-$D25),-1*(ROUND(LOG(ABS(O$10-$D25)),0)-4)),IF(anova!CO23&gt;0,"*"," "))," ")</f>
        <v> </v>
      </c>
      <c r="P25" s="12" t="str">
        <f>IF(AND(ISNUMBER(P$8),ISNUMBER($B25)),CONCATENATE(ROUND(ABS(P$10-$D25),-1*(ROUND(LOG(ABS(P$10-$D25)),0)-4)),IF(anova!CP23&gt;0,"*"," "))," ")</f>
        <v> </v>
      </c>
      <c r="Q25" s="12" t="str">
        <f>IF(AND(ISNUMBER(Q$8),ISNUMBER($B25)),CONCATENATE(ROUND(ABS(Q$10-$D25),-1*(ROUND(LOG(ABS(Q$10-$D25)),0)-4)),IF(anova!CQ23&gt;0,"*"," "))," ")</f>
        <v> </v>
      </c>
      <c r="R25" s="12" t="str">
        <f>IF(AND(ISNUMBER(R$8),ISNUMBER($B25)),CONCATENATE(ROUND(ABS(R$10-$D25),-1*(ROUND(LOG(ABS(R$10-$D25)),0)-4)),IF(anova!CR23&gt;0,"*"," "))," ")</f>
        <v> </v>
      </c>
      <c r="S25" s="12" t="str">
        <f>IF(AND(ISNUMBER(S$8),ISNUMBER($B25)),"-"," ")</f>
        <v> </v>
      </c>
      <c r="T25" s="12" t="str">
        <f>anova!CT23</f>
        <v> </v>
      </c>
      <c r="U25" s="12" t="str">
        <f>anova!CU23</f>
        <v> </v>
      </c>
      <c r="V25" s="12" t="str">
        <f>anova!CV23</f>
        <v> </v>
      </c>
      <c r="W25" s="12" t="str">
        <f>anova!CW23</f>
        <v> </v>
      </c>
      <c r="X25" s="13" t="str">
        <f>anova!CX23</f>
        <v> </v>
      </c>
    </row>
    <row r="26" spans="2:24" ht="12.75">
      <c r="B26" t="str">
        <f>anova!CB24</f>
        <v>-</v>
      </c>
      <c r="C26" t="str">
        <f>anova!R29</f>
        <v> </v>
      </c>
      <c r="D26" t="str">
        <f>anova!Q30</f>
        <v>-</v>
      </c>
      <c r="E26" s="11" t="str">
        <f>IF(AND(ISNUMBER(E$8),ISNUMBER($B26)),CONCATENATE(ROUND(ABS(E$10-$D26),-1*(ROUND(LOG(ABS(E$10-$D26)),0)-4)),IF(anova!CE24&gt;0,"*"," "))," ")</f>
        <v> </v>
      </c>
      <c r="F26" s="12" t="str">
        <f>IF(AND(ISNUMBER(F$8),ISNUMBER($B26)),CONCATENATE(ROUND(ABS(F$10-$D26),-1*(ROUND(LOG(ABS(F$10-$D26)),0)-4)),IF(anova!CF24&gt;0,"*"," "))," ")</f>
        <v> </v>
      </c>
      <c r="G26" s="12" t="str">
        <f>IF(AND(ISNUMBER(G$8),ISNUMBER($B26)),CONCATENATE(ROUND(ABS(G$10-$D26),-1*(ROUND(LOG(ABS(G$10-$D26)),0)-4)),IF(anova!CG24&gt;0,"*"," "))," ")</f>
        <v> </v>
      </c>
      <c r="H26" s="12" t="str">
        <f>IF(AND(ISNUMBER(H$8),ISNUMBER($B26)),CONCATENATE(ROUND(ABS(H$10-$D26),-1*(ROUND(LOG(ABS(H$10-$D26)),0)-4)),IF(anova!CH24&gt;0,"*"," "))," ")</f>
        <v> </v>
      </c>
      <c r="I26" s="12" t="str">
        <f>IF(AND(ISNUMBER(I$8),ISNUMBER($B26)),CONCATENATE(ROUND(ABS(I$10-$D26),-1*(ROUND(LOG(ABS(I$10-$D26)),0)-4)),IF(anova!CI24&gt;0,"*"," "))," ")</f>
        <v> </v>
      </c>
      <c r="J26" s="12" t="str">
        <f>IF(AND(ISNUMBER(J$8),ISNUMBER($B26)),CONCATENATE(ROUND(ABS(J$10-$D26),-1*(ROUND(LOG(ABS(J$10-$D26)),0)-4)),IF(anova!CJ24&gt;0,"*"," "))," ")</f>
        <v> </v>
      </c>
      <c r="K26" s="12" t="str">
        <f>IF(AND(ISNUMBER(K$8),ISNUMBER($B26)),CONCATENATE(ROUND(ABS(K$10-$D26),-1*(ROUND(LOG(ABS(K$10-$D26)),0)-4)),IF(anova!CK24&gt;0,"*"," "))," ")</f>
        <v> </v>
      </c>
      <c r="L26" s="12" t="str">
        <f>IF(AND(ISNUMBER(L$8),ISNUMBER($B26)),CONCATENATE(ROUND(ABS(L$10-$D26),-1*(ROUND(LOG(ABS(L$10-$D26)),0)-4)),IF(anova!CL24&gt;0,"*"," "))," ")</f>
        <v> </v>
      </c>
      <c r="M26" s="12" t="str">
        <f>IF(AND(ISNUMBER(M$8),ISNUMBER($B26)),CONCATENATE(ROUND(ABS(M$10-$D26),-1*(ROUND(LOG(ABS(M$10-$D26)),0)-4)),IF(anova!CM24&gt;0,"*"," "))," ")</f>
        <v> </v>
      </c>
      <c r="N26" s="12" t="str">
        <f>IF(AND(ISNUMBER(N$8),ISNUMBER($B26)),CONCATENATE(ROUND(ABS(N$10-$D26),-1*(ROUND(LOG(ABS(N$10-$D26)),0)-4)),IF(anova!CN24&gt;0,"*"," "))," ")</f>
        <v> </v>
      </c>
      <c r="O26" s="12" t="str">
        <f>IF(AND(ISNUMBER(O$8),ISNUMBER($B26)),CONCATENATE(ROUND(ABS(O$10-$D26),-1*(ROUND(LOG(ABS(O$10-$D26)),0)-4)),IF(anova!CO24&gt;0,"*"," "))," ")</f>
        <v> </v>
      </c>
      <c r="P26" s="12" t="str">
        <f>IF(AND(ISNUMBER(P$8),ISNUMBER($B26)),CONCATENATE(ROUND(ABS(P$10-$D26),-1*(ROUND(LOG(ABS(P$10-$D26)),0)-4)),IF(anova!CP24&gt;0,"*"," "))," ")</f>
        <v> </v>
      </c>
      <c r="Q26" s="12" t="str">
        <f>IF(AND(ISNUMBER(Q$8),ISNUMBER($B26)),CONCATENATE(ROUND(ABS(Q$10-$D26),-1*(ROUND(LOG(ABS(Q$10-$D26)),0)-4)),IF(anova!CQ24&gt;0,"*"," "))," ")</f>
        <v> </v>
      </c>
      <c r="R26" s="12" t="str">
        <f>IF(AND(ISNUMBER(R$8),ISNUMBER($B26)),CONCATENATE(ROUND(ABS(R$10-$D26),-1*(ROUND(LOG(ABS(R$10-$D26)),0)-4)),IF(anova!CR24&gt;0,"*"," "))," ")</f>
        <v> </v>
      </c>
      <c r="S26" s="12" t="str">
        <f>IF(AND(ISNUMBER(S$8),ISNUMBER($B26)),CONCATENATE(ROUND(ABS(S$10-$D26),-1*(ROUND(LOG(ABS(S$10-$D26)),0)-4)),IF(anova!CS24&gt;0,"*"," "))," ")</f>
        <v> </v>
      </c>
      <c r="T26" s="12" t="str">
        <f>IF(AND(ISNUMBER(T$8),ISNUMBER($B26)),"-"," ")</f>
        <v> </v>
      </c>
      <c r="U26" s="12" t="str">
        <f>anova!CU24</f>
        <v> </v>
      </c>
      <c r="V26" s="12" t="str">
        <f>anova!CV24</f>
        <v> </v>
      </c>
      <c r="W26" s="12" t="str">
        <f>anova!CW24</f>
        <v> </v>
      </c>
      <c r="X26" s="13" t="str">
        <f>anova!CX24</f>
        <v> </v>
      </c>
    </row>
    <row r="27" spans="2:24" ht="12.75">
      <c r="B27" t="str">
        <f>anova!CB25</f>
        <v>-</v>
      </c>
      <c r="C27" t="str">
        <f>anova!S29</f>
        <v> </v>
      </c>
      <c r="D27" t="str">
        <f>anova!R30</f>
        <v>-</v>
      </c>
      <c r="E27" s="11" t="str">
        <f>IF(AND(ISNUMBER(E$8),ISNUMBER($B27)),CONCATENATE(ROUND(ABS(E$10-$D27),-1*(ROUND(LOG(ABS(E$10-$D27)),0)-4)),IF(anova!CE25&gt;0,"*"," "))," ")</f>
        <v> </v>
      </c>
      <c r="F27" s="12" t="str">
        <f>IF(AND(ISNUMBER(F$8),ISNUMBER($B27)),CONCATENATE(ROUND(ABS(F$10-$D27),-1*(ROUND(LOG(ABS(F$10-$D27)),0)-4)),IF(anova!CF25&gt;0,"*"," "))," ")</f>
        <v> </v>
      </c>
      <c r="G27" s="12" t="str">
        <f>IF(AND(ISNUMBER(G$8),ISNUMBER($B27)),CONCATENATE(ROUND(ABS(G$10-$D27),-1*(ROUND(LOG(ABS(G$10-$D27)),0)-4)),IF(anova!CG25&gt;0,"*"," "))," ")</f>
        <v> </v>
      </c>
      <c r="H27" s="12" t="str">
        <f>IF(AND(ISNUMBER(H$8),ISNUMBER($B27)),CONCATENATE(ROUND(ABS(H$10-$D27),-1*(ROUND(LOG(ABS(H$10-$D27)),0)-4)),IF(anova!CH25&gt;0,"*"," "))," ")</f>
        <v> </v>
      </c>
      <c r="I27" s="12" t="str">
        <f>IF(AND(ISNUMBER(I$8),ISNUMBER($B27)),CONCATENATE(ROUND(ABS(I$10-$D27),-1*(ROUND(LOG(ABS(I$10-$D27)),0)-4)),IF(anova!CI25&gt;0,"*"," "))," ")</f>
        <v> </v>
      </c>
      <c r="J27" s="12" t="str">
        <f>IF(AND(ISNUMBER(J$8),ISNUMBER($B27)),CONCATENATE(ROUND(ABS(J$10-$D27),-1*(ROUND(LOG(ABS(J$10-$D27)),0)-4)),IF(anova!CJ25&gt;0,"*"," "))," ")</f>
        <v> </v>
      </c>
      <c r="K27" s="12" t="str">
        <f>IF(AND(ISNUMBER(K$8),ISNUMBER($B27)),CONCATENATE(ROUND(ABS(K$10-$D27),-1*(ROUND(LOG(ABS(K$10-$D27)),0)-4)),IF(anova!CK25&gt;0,"*"," "))," ")</f>
        <v> </v>
      </c>
      <c r="L27" s="12" t="str">
        <f>IF(AND(ISNUMBER(L$8),ISNUMBER($B27)),CONCATENATE(ROUND(ABS(L$10-$D27),-1*(ROUND(LOG(ABS(L$10-$D27)),0)-4)),IF(anova!CL25&gt;0,"*"," "))," ")</f>
        <v> </v>
      </c>
      <c r="M27" s="12" t="str">
        <f>IF(AND(ISNUMBER(M$8),ISNUMBER($B27)),CONCATENATE(ROUND(ABS(M$10-$D27),-1*(ROUND(LOG(ABS(M$10-$D27)),0)-4)),IF(anova!CM25&gt;0,"*"," "))," ")</f>
        <v> </v>
      </c>
      <c r="N27" s="12" t="str">
        <f>IF(AND(ISNUMBER(N$8),ISNUMBER($B27)),CONCATENATE(ROUND(ABS(N$10-$D27),-1*(ROUND(LOG(ABS(N$10-$D27)),0)-4)),IF(anova!CN25&gt;0,"*"," "))," ")</f>
        <v> </v>
      </c>
      <c r="O27" s="12" t="str">
        <f>IF(AND(ISNUMBER(O$8),ISNUMBER($B27)),CONCATENATE(ROUND(ABS(O$10-$D27),-1*(ROUND(LOG(ABS(O$10-$D27)),0)-4)),IF(anova!CO25&gt;0,"*"," "))," ")</f>
        <v> </v>
      </c>
      <c r="P27" s="12" t="str">
        <f>IF(AND(ISNUMBER(P$8),ISNUMBER($B27)),CONCATENATE(ROUND(ABS(P$10-$D27),-1*(ROUND(LOG(ABS(P$10-$D27)),0)-4)),IF(anova!CP25&gt;0,"*"," "))," ")</f>
        <v> </v>
      </c>
      <c r="Q27" s="12" t="str">
        <f>IF(AND(ISNUMBER(Q$8),ISNUMBER($B27)),CONCATENATE(ROUND(ABS(Q$10-$D27),-1*(ROUND(LOG(ABS(Q$10-$D27)),0)-4)),IF(anova!CQ25&gt;0,"*"," "))," ")</f>
        <v> </v>
      </c>
      <c r="R27" s="12" t="str">
        <f>IF(AND(ISNUMBER(R$8),ISNUMBER($B27)),CONCATENATE(ROUND(ABS(R$10-$D27),-1*(ROUND(LOG(ABS(R$10-$D27)),0)-4)),IF(anova!CR25&gt;0,"*"," "))," ")</f>
        <v> </v>
      </c>
      <c r="S27" s="12" t="str">
        <f>IF(AND(ISNUMBER(S$8),ISNUMBER($B27)),CONCATENATE(ROUND(ABS(S$10-$D27),-1*(ROUND(LOG(ABS(S$10-$D27)),0)-4)),IF(anova!CS25&gt;0,"*"," "))," ")</f>
        <v> </v>
      </c>
      <c r="T27" s="12" t="str">
        <f>IF(AND(ISNUMBER(T$8),ISNUMBER($B27)),CONCATENATE(ROUND(ABS(T$10-$D27),-1*(ROUND(LOG(ABS(T$10-$D27)),0)-4)),IF(anova!CT25&gt;0,"*"," "))," ")</f>
        <v> </v>
      </c>
      <c r="U27" s="12" t="str">
        <f>IF(AND(ISNUMBER(U$8),ISNUMBER($B27)),"-"," ")</f>
        <v> </v>
      </c>
      <c r="V27" s="12" t="str">
        <f>anova!CV25</f>
        <v> </v>
      </c>
      <c r="W27" s="12" t="str">
        <f>anova!CW25</f>
        <v> </v>
      </c>
      <c r="X27" s="13" t="str">
        <f>anova!CX25</f>
        <v> </v>
      </c>
    </row>
    <row r="28" spans="2:24" ht="12.75">
      <c r="B28" t="str">
        <f>anova!CB26</f>
        <v>-</v>
      </c>
      <c r="C28" t="str">
        <f>anova!T29</f>
        <v> </v>
      </c>
      <c r="D28" t="str">
        <f>anova!S30</f>
        <v>-</v>
      </c>
      <c r="E28" s="11" t="str">
        <f>IF(AND(ISNUMBER(E$8),ISNUMBER($B28)),CONCATENATE(ROUND(ABS(E$10-$D28),-1*(ROUND(LOG(ABS(E$10-$D28)),0)-4)),IF(anova!CE26&gt;0,"*"," "))," ")</f>
        <v> </v>
      </c>
      <c r="F28" s="12" t="str">
        <f>IF(AND(ISNUMBER(F$8),ISNUMBER($B28)),CONCATENATE(ROUND(ABS(F$10-$D28),-1*(ROUND(LOG(ABS(F$10-$D28)),0)-4)),IF(anova!CF26&gt;0,"*"," "))," ")</f>
        <v> </v>
      </c>
      <c r="G28" s="12" t="str">
        <f>IF(AND(ISNUMBER(G$8),ISNUMBER($B28)),CONCATENATE(ROUND(ABS(G$10-$D28),-1*(ROUND(LOG(ABS(G$10-$D28)),0)-4)),IF(anova!CG26&gt;0,"*"," "))," ")</f>
        <v> </v>
      </c>
      <c r="H28" s="12" t="str">
        <f>IF(AND(ISNUMBER(H$8),ISNUMBER($B28)),CONCATENATE(ROUND(ABS(H$10-$D28),-1*(ROUND(LOG(ABS(H$10-$D28)),0)-4)),IF(anova!CH26&gt;0,"*"," "))," ")</f>
        <v> </v>
      </c>
      <c r="I28" s="12" t="str">
        <f>IF(AND(ISNUMBER(I$8),ISNUMBER($B28)),CONCATENATE(ROUND(ABS(I$10-$D28),-1*(ROUND(LOG(ABS(I$10-$D28)),0)-4)),IF(anova!CI26&gt;0,"*"," "))," ")</f>
        <v> </v>
      </c>
      <c r="J28" s="12" t="str">
        <f>IF(AND(ISNUMBER(J$8),ISNUMBER($B28)),CONCATENATE(ROUND(ABS(J$10-$D28),-1*(ROUND(LOG(ABS(J$10-$D28)),0)-4)),IF(anova!CJ26&gt;0,"*"," "))," ")</f>
        <v> </v>
      </c>
      <c r="K28" s="12" t="str">
        <f>IF(AND(ISNUMBER(K$8),ISNUMBER($B28)),CONCATENATE(ROUND(ABS(K$10-$D28),-1*(ROUND(LOG(ABS(K$10-$D28)),0)-4)),IF(anova!CK26&gt;0,"*"," "))," ")</f>
        <v> </v>
      </c>
      <c r="L28" s="12" t="str">
        <f>IF(AND(ISNUMBER(L$8),ISNUMBER($B28)),CONCATENATE(ROUND(ABS(L$10-$D28),-1*(ROUND(LOG(ABS(L$10-$D28)),0)-4)),IF(anova!CL26&gt;0,"*"," "))," ")</f>
        <v> </v>
      </c>
      <c r="M28" s="12" t="str">
        <f>IF(AND(ISNUMBER(M$8),ISNUMBER($B28)),CONCATENATE(ROUND(ABS(M$10-$D28),-1*(ROUND(LOG(ABS(M$10-$D28)),0)-4)),IF(anova!CM26&gt;0,"*"," "))," ")</f>
        <v> </v>
      </c>
      <c r="N28" s="12" t="str">
        <f>IF(AND(ISNUMBER(N$8),ISNUMBER($B28)),CONCATENATE(ROUND(ABS(N$10-$D28),-1*(ROUND(LOG(ABS(N$10-$D28)),0)-4)),IF(anova!CN26&gt;0,"*"," "))," ")</f>
        <v> </v>
      </c>
      <c r="O28" s="12" t="str">
        <f>IF(AND(ISNUMBER(O$8),ISNUMBER($B28)),CONCATENATE(ROUND(ABS(O$10-$D28),-1*(ROUND(LOG(ABS(O$10-$D28)),0)-4)),IF(anova!CO26&gt;0,"*"," "))," ")</f>
        <v> </v>
      </c>
      <c r="P28" s="12" t="str">
        <f>IF(AND(ISNUMBER(P$8),ISNUMBER($B28)),CONCATENATE(ROUND(ABS(P$10-$D28),-1*(ROUND(LOG(ABS(P$10-$D28)),0)-4)),IF(anova!CP26&gt;0,"*"," "))," ")</f>
        <v> </v>
      </c>
      <c r="Q28" s="12" t="str">
        <f>IF(AND(ISNUMBER(Q$8),ISNUMBER($B28)),CONCATENATE(ROUND(ABS(Q$10-$D28),-1*(ROUND(LOG(ABS(Q$10-$D28)),0)-4)),IF(anova!CQ26&gt;0,"*"," "))," ")</f>
        <v> </v>
      </c>
      <c r="R28" s="12" t="str">
        <f>IF(AND(ISNUMBER(R$8),ISNUMBER($B28)),CONCATENATE(ROUND(ABS(R$10-$D28),-1*(ROUND(LOG(ABS(R$10-$D28)),0)-4)),IF(anova!CR26&gt;0,"*"," "))," ")</f>
        <v> </v>
      </c>
      <c r="S28" s="12" t="str">
        <f>IF(AND(ISNUMBER(S$8),ISNUMBER($B28)),CONCATENATE(ROUND(ABS(S$10-$D28),-1*(ROUND(LOG(ABS(S$10-$D28)),0)-4)),IF(anova!CS26&gt;0,"*"," "))," ")</f>
        <v> </v>
      </c>
      <c r="T28" s="12" t="str">
        <f>IF(AND(ISNUMBER(T$8),ISNUMBER($B28)),CONCATENATE(ROUND(ABS(T$10-$D28),-1*(ROUND(LOG(ABS(T$10-$D28)),0)-4)),IF(anova!CT26&gt;0,"*"," "))," ")</f>
        <v> </v>
      </c>
      <c r="U28" s="12" t="str">
        <f>IF(AND(ISNUMBER(U$8),ISNUMBER($B28)),CONCATENATE(ROUND(ABS(U$10-$D28),-1*(ROUND(LOG(ABS(U$10-$D28)),0)-4)),IF(anova!CU26&gt;0,"*"," "))," ")</f>
        <v> </v>
      </c>
      <c r="V28" s="12" t="str">
        <f>IF(AND(ISNUMBER(V$8),ISNUMBER($B28)),"-"," ")</f>
        <v> </v>
      </c>
      <c r="W28" s="12" t="str">
        <f>anova!CW26</f>
        <v> </v>
      </c>
      <c r="X28" s="13" t="str">
        <f>anova!CX26</f>
        <v> </v>
      </c>
    </row>
    <row r="29" spans="2:24" ht="12.75">
      <c r="B29" t="str">
        <f>anova!CB27</f>
        <v>-</v>
      </c>
      <c r="C29" t="str">
        <f>anova!U29</f>
        <v> </v>
      </c>
      <c r="D29" t="str">
        <f>anova!T30</f>
        <v>-</v>
      </c>
      <c r="E29" s="11" t="str">
        <f>IF(AND(ISNUMBER(E$8),ISNUMBER($B29)),CONCATENATE(ROUND(ABS(E$10-$D29),-1*(ROUND(LOG(ABS(E$10-$D29)),0)-4)),IF(anova!CE27&gt;0,"*"," "))," ")</f>
        <v> </v>
      </c>
      <c r="F29" s="12" t="str">
        <f>IF(AND(ISNUMBER(F$8),ISNUMBER($B29)),CONCATENATE(ROUND(ABS(F$10-$D29),-1*(ROUND(LOG(ABS(F$10-$D29)),0)-4)),IF(anova!CF27&gt;0,"*"," "))," ")</f>
        <v> </v>
      </c>
      <c r="G29" s="12" t="str">
        <f>IF(AND(ISNUMBER(G$8),ISNUMBER($B29)),CONCATENATE(ROUND(ABS(G$10-$D29),-1*(ROUND(LOG(ABS(G$10-$D29)),0)-4)),IF(anova!CG27&gt;0,"*"," "))," ")</f>
        <v> </v>
      </c>
      <c r="H29" s="12" t="str">
        <f>IF(AND(ISNUMBER(H$8),ISNUMBER($B29)),CONCATENATE(ROUND(ABS(H$10-$D29),-1*(ROUND(LOG(ABS(H$10-$D29)),0)-4)),IF(anova!CH27&gt;0,"*"," "))," ")</f>
        <v> </v>
      </c>
      <c r="I29" s="12" t="str">
        <f>IF(AND(ISNUMBER(I$8),ISNUMBER($B29)),CONCATENATE(ROUND(ABS(I$10-$D29),-1*(ROUND(LOG(ABS(I$10-$D29)),0)-4)),IF(anova!CI27&gt;0,"*"," "))," ")</f>
        <v> </v>
      </c>
      <c r="J29" s="12" t="str">
        <f>IF(AND(ISNUMBER(J$8),ISNUMBER($B29)),CONCATENATE(ROUND(ABS(J$10-$D29),-1*(ROUND(LOG(ABS(J$10-$D29)),0)-4)),IF(anova!CJ27&gt;0,"*"," "))," ")</f>
        <v> </v>
      </c>
      <c r="K29" s="12" t="str">
        <f>IF(AND(ISNUMBER(K$8),ISNUMBER($B29)),CONCATENATE(ROUND(ABS(K$10-$D29),-1*(ROUND(LOG(ABS(K$10-$D29)),0)-4)),IF(anova!CK27&gt;0,"*"," "))," ")</f>
        <v> </v>
      </c>
      <c r="L29" s="12" t="str">
        <f>IF(AND(ISNUMBER(L$8),ISNUMBER($B29)),CONCATENATE(ROUND(ABS(L$10-$D29),-1*(ROUND(LOG(ABS(L$10-$D29)),0)-4)),IF(anova!CL27&gt;0,"*"," "))," ")</f>
        <v> </v>
      </c>
      <c r="M29" s="12" t="str">
        <f>IF(AND(ISNUMBER(M$8),ISNUMBER($B29)),CONCATENATE(ROUND(ABS(M$10-$D29),-1*(ROUND(LOG(ABS(M$10-$D29)),0)-4)),IF(anova!CM27&gt;0,"*"," "))," ")</f>
        <v> </v>
      </c>
      <c r="N29" s="12" t="str">
        <f>IF(AND(ISNUMBER(N$8),ISNUMBER($B29)),CONCATENATE(ROUND(ABS(N$10-$D29),-1*(ROUND(LOG(ABS(N$10-$D29)),0)-4)),IF(anova!CN27&gt;0,"*"," "))," ")</f>
        <v> </v>
      </c>
      <c r="O29" s="12" t="str">
        <f>IF(AND(ISNUMBER(O$8),ISNUMBER($B29)),CONCATENATE(ROUND(ABS(O$10-$D29),-1*(ROUND(LOG(ABS(O$10-$D29)),0)-4)),IF(anova!CO27&gt;0,"*"," "))," ")</f>
        <v> </v>
      </c>
      <c r="P29" s="12" t="str">
        <f>IF(AND(ISNUMBER(P$8),ISNUMBER($B29)),CONCATENATE(ROUND(ABS(P$10-$D29),-1*(ROUND(LOG(ABS(P$10-$D29)),0)-4)),IF(anova!CP27&gt;0,"*"," "))," ")</f>
        <v> </v>
      </c>
      <c r="Q29" s="12" t="str">
        <f>IF(AND(ISNUMBER(Q$8),ISNUMBER($B29)),CONCATENATE(ROUND(ABS(Q$10-$D29),-1*(ROUND(LOG(ABS(Q$10-$D29)),0)-4)),IF(anova!CQ27&gt;0,"*"," "))," ")</f>
        <v> </v>
      </c>
      <c r="R29" s="12" t="str">
        <f>IF(AND(ISNUMBER(R$8),ISNUMBER($B29)),CONCATENATE(ROUND(ABS(R$10-$D29),-1*(ROUND(LOG(ABS(R$10-$D29)),0)-4)),IF(anova!CR27&gt;0,"*"," "))," ")</f>
        <v> </v>
      </c>
      <c r="S29" s="12" t="str">
        <f>IF(AND(ISNUMBER(S$8),ISNUMBER($B29)),CONCATENATE(ROUND(ABS(S$10-$D29),-1*(ROUND(LOG(ABS(S$10-$D29)),0)-4)),IF(anova!CS27&gt;0,"*"," "))," ")</f>
        <v> </v>
      </c>
      <c r="T29" s="12" t="str">
        <f>IF(AND(ISNUMBER(T$8),ISNUMBER($B29)),CONCATENATE(ROUND(ABS(T$10-$D29),-1*(ROUND(LOG(ABS(T$10-$D29)),0)-4)),IF(anova!CT27&gt;0,"*"," "))," ")</f>
        <v> </v>
      </c>
      <c r="U29" s="12" t="str">
        <f>IF(AND(ISNUMBER(U$8),ISNUMBER($B29)),CONCATENATE(ROUND(ABS(U$10-$D29),-1*(ROUND(LOG(ABS(U$10-$D29)),0)-4)),IF(anova!CU27&gt;0,"*"," "))," ")</f>
        <v> </v>
      </c>
      <c r="V29" s="12" t="str">
        <f>IF(AND(ISNUMBER(V$8),ISNUMBER($B29)),CONCATENATE(ROUND(ABS(V$10-$D29),-1*(ROUND(LOG(ABS(V$10-$D29)),0)-4)),IF(anova!CV27&gt;0,"*"," "))," ")</f>
        <v> </v>
      </c>
      <c r="W29" s="12" t="str">
        <f>IF(AND(ISNUMBER(W$8),ISNUMBER($B29)),"-"," ")</f>
        <v> </v>
      </c>
      <c r="X29" s="13" t="str">
        <f>anova!CX27</f>
        <v> </v>
      </c>
    </row>
    <row r="30" spans="2:24" ht="13.5" thickBot="1">
      <c r="B30" t="str">
        <f>anova!CB28</f>
        <v>-</v>
      </c>
      <c r="C30" t="str">
        <f>anova!V29</f>
        <v> </v>
      </c>
      <c r="D30" t="str">
        <f>anova!U30</f>
        <v>-</v>
      </c>
      <c r="E30" s="14" t="str">
        <f>IF(AND(ISNUMBER(E$8),ISNUMBER($B30)),CONCATENATE(ROUND(ABS(E$10-$D30),-1*(ROUND(LOG(ABS(E$10-$D30)),0)-4)),IF(anova!CE28&gt;0,"*"," "))," ")</f>
        <v> </v>
      </c>
      <c r="F30" s="15" t="str">
        <f>IF(AND(ISNUMBER(F$8),ISNUMBER($B30)),CONCATENATE(ROUND(ABS(F$10-$D30),-1*(ROUND(LOG(ABS(F$10-$D30)),0)-4)),IF(anova!CF28&gt;0,"*"," "))," ")</f>
        <v> </v>
      </c>
      <c r="G30" s="15" t="str">
        <f>IF(AND(ISNUMBER(G$8),ISNUMBER($B30)),CONCATENATE(ROUND(ABS(G$10-$D30),-1*(ROUND(LOG(ABS(G$10-$D30)),0)-4)),IF(anova!CG28&gt;0,"*"," "))," ")</f>
        <v> </v>
      </c>
      <c r="H30" s="15" t="str">
        <f>IF(AND(ISNUMBER(H$8),ISNUMBER($B30)),CONCATENATE(ROUND(ABS(H$10-$D30),-1*(ROUND(LOG(ABS(H$10-$D30)),0)-4)),IF(anova!CH28&gt;0,"*"," "))," ")</f>
        <v> </v>
      </c>
      <c r="I30" s="15" t="str">
        <f>IF(AND(ISNUMBER(I$8),ISNUMBER($B30)),CONCATENATE(ROUND(ABS(I$10-$D30),-1*(ROUND(LOG(ABS(I$10-$D30)),0)-4)),IF(anova!CI28&gt;0,"*"," "))," ")</f>
        <v> </v>
      </c>
      <c r="J30" s="15" t="str">
        <f>IF(AND(ISNUMBER(J$8),ISNUMBER($B30)),CONCATENATE(ROUND(ABS(J$10-$D30),-1*(ROUND(LOG(ABS(J$10-$D30)),0)-4)),IF(anova!CJ28&gt;0,"*"," "))," ")</f>
        <v> </v>
      </c>
      <c r="K30" s="15" t="str">
        <f>IF(AND(ISNUMBER(K$8),ISNUMBER($B30)),CONCATENATE(ROUND(ABS(K$10-$D30),-1*(ROUND(LOG(ABS(K$10-$D30)),0)-4)),IF(anova!CK28&gt;0,"*"," "))," ")</f>
        <v> </v>
      </c>
      <c r="L30" s="15" t="str">
        <f>IF(AND(ISNUMBER(L$8),ISNUMBER($B30)),CONCATENATE(ROUND(ABS(L$10-$D30),-1*(ROUND(LOG(ABS(L$10-$D30)),0)-4)),IF(anova!CL28&gt;0,"*"," "))," ")</f>
        <v> </v>
      </c>
      <c r="M30" s="15" t="str">
        <f>IF(AND(ISNUMBER(M$8),ISNUMBER($B30)),CONCATENATE(ROUND(ABS(M$10-$D30),-1*(ROUND(LOG(ABS(M$10-$D30)),0)-4)),IF(anova!CM28&gt;0,"*"," "))," ")</f>
        <v> </v>
      </c>
      <c r="N30" s="15" t="str">
        <f>IF(AND(ISNUMBER(N$8),ISNUMBER($B30)),CONCATENATE(ROUND(ABS(N$10-$D30),-1*(ROUND(LOG(ABS(N$10-$D30)),0)-4)),IF(anova!CN28&gt;0,"*"," "))," ")</f>
        <v> </v>
      </c>
      <c r="O30" s="15" t="str">
        <f>IF(AND(ISNUMBER(O$8),ISNUMBER($B30)),CONCATENATE(ROUND(ABS(O$10-$D30),-1*(ROUND(LOG(ABS(O$10-$D30)),0)-4)),IF(anova!CO28&gt;0,"*"," "))," ")</f>
        <v> </v>
      </c>
      <c r="P30" s="15" t="str">
        <f>IF(AND(ISNUMBER(P$8),ISNUMBER($B30)),CONCATENATE(ROUND(ABS(P$10-$D30),-1*(ROUND(LOG(ABS(P$10-$D30)),0)-4)),IF(anova!CP28&gt;0,"*"," "))," ")</f>
        <v> </v>
      </c>
      <c r="Q30" s="15" t="str">
        <f>IF(AND(ISNUMBER(Q$8),ISNUMBER($B30)),CONCATENATE(ROUND(ABS(Q$10-$D30),-1*(ROUND(LOG(ABS(Q$10-$D30)),0)-4)),IF(anova!CQ28&gt;0,"*"," "))," ")</f>
        <v> </v>
      </c>
      <c r="R30" s="15" t="str">
        <f>IF(AND(ISNUMBER(R$8),ISNUMBER($B30)),CONCATENATE(ROUND(ABS(R$10-$D30),-1*(ROUND(LOG(ABS(R$10-$D30)),0)-4)),IF(anova!CR28&gt;0,"*"," "))," ")</f>
        <v> </v>
      </c>
      <c r="S30" s="15" t="str">
        <f>IF(AND(ISNUMBER(S$8),ISNUMBER($B30)),CONCATENATE(ROUND(ABS(S$10-$D30),-1*(ROUND(LOG(ABS(S$10-$D30)),0)-4)),IF(anova!CS28&gt;0,"*"," "))," ")</f>
        <v> </v>
      </c>
      <c r="T30" s="15" t="str">
        <f>IF(AND(ISNUMBER(T$8),ISNUMBER($B30)),CONCATENATE(ROUND(ABS(T$10-$D30),-1*(ROUND(LOG(ABS(T$10-$D30)),0)-4)),IF(anova!CT28&gt;0,"*"," "))," ")</f>
        <v> </v>
      </c>
      <c r="U30" s="15" t="str">
        <f>IF(AND(ISNUMBER(U$8),ISNUMBER($B30)),CONCATENATE(ROUND(ABS(U$10-$D30),-1*(ROUND(LOG(ABS(U$10-$D30)),0)-4)),IF(anova!CU28&gt;0,"*"," "))," ")</f>
        <v> </v>
      </c>
      <c r="V30" s="15" t="str">
        <f>IF(AND(ISNUMBER(V$8),ISNUMBER($B30)),CONCATENATE(ROUND(ABS(V$10-$D30),-1*(ROUND(LOG(ABS(V$10-$D30)),0)-4)),IF(anova!CV28&gt;0,"*"," "))," ")</f>
        <v> </v>
      </c>
      <c r="W30" s="15" t="str">
        <f>IF(AND(ISNUMBER(W$8),ISNUMBER($B30)),CONCATENATE(ROUND(ABS(W$10-$D30),-1*(ROUND(LOG(ABS(W$10-$D30)),0)-4)),IF(anova!CW28&gt;0,"*"," "))," ")</f>
        <v> </v>
      </c>
      <c r="X30" s="16" t="str">
        <f>IF(AND(ISNUMBER(X$8),ISNUMBER($B30)),"-"," ")</f>
        <v> 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043"/>
  <sheetViews>
    <sheetView tabSelected="1" workbookViewId="0" topLeftCell="A1">
      <selection activeCell="F41" sqref="F41:AY41"/>
    </sheetView>
  </sheetViews>
  <sheetFormatPr defaultColWidth="10.75390625" defaultRowHeight="12.75" customHeight="1"/>
  <cols>
    <col min="1" max="1" width="14.25390625" style="65" customWidth="1"/>
    <col min="2" max="6" width="13.625" style="65" customWidth="1"/>
    <col min="7" max="7" width="15.75390625" style="65" customWidth="1"/>
    <col min="8" max="10" width="11.25390625" style="65" customWidth="1"/>
    <col min="11" max="13" width="10.75390625" style="65" customWidth="1"/>
    <col min="14" max="14" width="8.75390625" style="65" customWidth="1"/>
    <col min="15" max="51" width="6.75390625" style="65" customWidth="1"/>
    <col min="52" max="79" width="8.75390625" style="0" customWidth="1"/>
    <col min="80" max="92" width="5.125" style="0" customWidth="1"/>
    <col min="93" max="96" width="4.875" style="0" customWidth="1"/>
    <col min="97" max="98" width="4.625" style="0" customWidth="1"/>
    <col min="99" max="100" width="5.75390625" style="0" customWidth="1"/>
    <col min="101" max="102" width="5.125" style="0" customWidth="1"/>
    <col min="103" max="16384" width="8.75390625" style="0" customWidth="1"/>
  </cols>
  <sheetData>
    <row r="1" spans="1:66" s="3" customFormat="1" ht="18" customHeight="1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3" t="s">
        <v>20</v>
      </c>
      <c r="BN1" s="3" t="s">
        <v>25</v>
      </c>
    </row>
    <row r="2" spans="1:71" s="3" customFormat="1" ht="18" customHeight="1">
      <c r="A2" s="18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3" t="s">
        <v>21</v>
      </c>
      <c r="BA2" s="3">
        <f>SUM(B39:AY39)</f>
        <v>5</v>
      </c>
      <c r="BB2" s="3" t="s">
        <v>22</v>
      </c>
      <c r="BC2" s="3">
        <f>C21</f>
        <v>34</v>
      </c>
      <c r="BD2" s="3" t="s">
        <v>23</v>
      </c>
      <c r="BE2" s="3">
        <f>SUM(BA28:BK47)</f>
        <v>2.980058823529412</v>
      </c>
      <c r="BN2" s="3" t="s">
        <v>21</v>
      </c>
      <c r="BO2" s="3">
        <f>BA2</f>
        <v>5</v>
      </c>
      <c r="BP2" s="3" t="s">
        <v>22</v>
      </c>
      <c r="BQ2" s="3">
        <f>BC2</f>
        <v>34</v>
      </c>
      <c r="BR2" s="3" t="s">
        <v>23</v>
      </c>
      <c r="BS2" s="3">
        <f>SUM(BO28:BY47)</f>
        <v>4.0723529411764705</v>
      </c>
    </row>
    <row r="3" spans="1:51" s="3" customFormat="1" ht="18" customHeight="1">
      <c r="A3" s="18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4" spans="1:102" s="3" customFormat="1" ht="18" customHeight="1">
      <c r="A4" s="18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CC4" s="3" t="s">
        <v>12</v>
      </c>
      <c r="CE4" s="3">
        <f>B32</f>
        <v>10</v>
      </c>
      <c r="CF4" s="3">
        <f aca="true" t="shared" si="0" ref="CF4:CX4">C32</f>
        <v>8</v>
      </c>
      <c r="CG4" s="3">
        <f t="shared" si="0"/>
        <v>7</v>
      </c>
      <c r="CH4" s="3">
        <f t="shared" si="0"/>
        <v>8</v>
      </c>
      <c r="CI4" s="3">
        <f t="shared" si="0"/>
        <v>6</v>
      </c>
      <c r="CJ4" s="3" t="str">
        <f t="shared" si="0"/>
        <v>-</v>
      </c>
      <c r="CK4" s="3" t="str">
        <f t="shared" si="0"/>
        <v>-</v>
      </c>
      <c r="CL4" s="3" t="str">
        <f t="shared" si="0"/>
        <v>-</v>
      </c>
      <c r="CM4" s="3" t="str">
        <f t="shared" si="0"/>
        <v>-</v>
      </c>
      <c r="CN4" s="3" t="str">
        <f t="shared" si="0"/>
        <v>-</v>
      </c>
      <c r="CO4" s="3" t="str">
        <f t="shared" si="0"/>
        <v>-</v>
      </c>
      <c r="CP4" s="3" t="str">
        <f t="shared" si="0"/>
        <v>-</v>
      </c>
      <c r="CQ4" s="3" t="str">
        <f t="shared" si="0"/>
        <v>-</v>
      </c>
      <c r="CR4" s="3" t="str">
        <f t="shared" si="0"/>
        <v>-</v>
      </c>
      <c r="CS4" s="3" t="str">
        <f t="shared" si="0"/>
        <v>-</v>
      </c>
      <c r="CT4" s="3" t="str">
        <f t="shared" si="0"/>
        <v>-</v>
      </c>
      <c r="CU4" s="3" t="str">
        <f t="shared" si="0"/>
        <v>-</v>
      </c>
      <c r="CV4" s="3" t="str">
        <f t="shared" si="0"/>
        <v>-</v>
      </c>
      <c r="CW4" s="3" t="str">
        <f t="shared" si="0"/>
        <v>-</v>
      </c>
      <c r="CX4" s="3" t="str">
        <f t="shared" si="0"/>
        <v>-</v>
      </c>
    </row>
    <row r="5" spans="1:102" s="3" customFormat="1" ht="18" customHeight="1" hidden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BA5" s="3">
        <v>5</v>
      </c>
      <c r="BB5" s="3">
        <v>7</v>
      </c>
      <c r="BC5" s="3">
        <v>10</v>
      </c>
      <c r="BD5" s="3">
        <v>12</v>
      </c>
      <c r="BE5" s="3">
        <v>16</v>
      </c>
      <c r="BF5" s="3">
        <v>20</v>
      </c>
      <c r="BG5" s="3">
        <v>24</v>
      </c>
      <c r="BH5" s="3">
        <v>30</v>
      </c>
      <c r="BI5" s="3">
        <v>40</v>
      </c>
      <c r="BJ5" s="3">
        <v>60</v>
      </c>
      <c r="BK5" s="3">
        <v>120</v>
      </c>
      <c r="BL5" s="3">
        <v>9999999</v>
      </c>
      <c r="BO5" s="3">
        <v>5</v>
      </c>
      <c r="BP5" s="3">
        <v>7</v>
      </c>
      <c r="BQ5" s="3">
        <v>10</v>
      </c>
      <c r="BR5" s="3">
        <v>12</v>
      </c>
      <c r="BS5" s="3">
        <v>16</v>
      </c>
      <c r="BT5" s="3">
        <v>20</v>
      </c>
      <c r="BU5" s="3">
        <v>24</v>
      </c>
      <c r="BV5" s="3">
        <v>30</v>
      </c>
      <c r="BW5" s="3">
        <v>40</v>
      </c>
      <c r="BX5" s="3">
        <v>60</v>
      </c>
      <c r="BY5" s="3">
        <v>120</v>
      </c>
      <c r="BZ5" s="3">
        <v>9999999</v>
      </c>
      <c r="CB5" s="3" t="s">
        <v>12</v>
      </c>
      <c r="CE5" s="3">
        <v>1</v>
      </c>
      <c r="CF5" s="3">
        <v>2</v>
      </c>
      <c r="CG5" s="3">
        <v>3</v>
      </c>
      <c r="CH5" s="3">
        <v>4</v>
      </c>
      <c r="CI5" s="3">
        <v>5</v>
      </c>
      <c r="CJ5" s="3">
        <v>6</v>
      </c>
      <c r="CK5" s="3">
        <v>7</v>
      </c>
      <c r="CL5" s="3">
        <v>8</v>
      </c>
      <c r="CM5" s="3">
        <v>9</v>
      </c>
      <c r="CN5" s="3">
        <v>10</v>
      </c>
      <c r="CO5" s="3">
        <v>11</v>
      </c>
      <c r="CP5" s="3">
        <v>12</v>
      </c>
      <c r="CQ5" s="3">
        <v>13</v>
      </c>
      <c r="CR5" s="3">
        <v>14</v>
      </c>
      <c r="CS5" s="3">
        <v>15</v>
      </c>
      <c r="CT5" s="3">
        <v>16</v>
      </c>
      <c r="CU5" s="3">
        <v>17</v>
      </c>
      <c r="CV5" s="3">
        <v>18</v>
      </c>
      <c r="CW5" s="3">
        <v>19</v>
      </c>
      <c r="CX5" s="3">
        <v>20</v>
      </c>
    </row>
    <row r="6" spans="1:102" s="3" customFormat="1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CE6" s="3">
        <f>'Tukey-Kramer'!E10</f>
        <v>0.0802</v>
      </c>
      <c r="CF6" s="3">
        <f>'Tukey-Kramer'!F10</f>
        <v>0.07479999999999999</v>
      </c>
      <c r="CG6" s="3">
        <f>'Tukey-Kramer'!G10</f>
        <v>0.10344285714285714</v>
      </c>
      <c r="CH6" s="3">
        <f>'Tukey-Kramer'!H10</f>
        <v>0.0780125</v>
      </c>
      <c r="CI6" s="3">
        <f>'Tukey-Kramer'!I10</f>
        <v>0.09570000000000001</v>
      </c>
      <c r="CJ6" s="3" t="str">
        <f>'Tukey-Kramer'!J10</f>
        <v>-</v>
      </c>
      <c r="CK6" s="3" t="str">
        <f>'Tukey-Kramer'!K10</f>
        <v>-</v>
      </c>
      <c r="CL6" s="3" t="str">
        <f>'Tukey-Kramer'!L10</f>
        <v>-</v>
      </c>
      <c r="CM6" s="3" t="str">
        <f>'Tukey-Kramer'!M10</f>
        <v>-</v>
      </c>
      <c r="CN6" s="3" t="str">
        <f>'Tukey-Kramer'!N10</f>
        <v>-</v>
      </c>
      <c r="CO6" s="3" t="str">
        <f>'Tukey-Kramer'!O10</f>
        <v>-</v>
      </c>
      <c r="CP6" s="3" t="str">
        <f>'Tukey-Kramer'!P10</f>
        <v>-</v>
      </c>
      <c r="CQ6" s="3" t="str">
        <f>'Tukey-Kramer'!Q10</f>
        <v>-</v>
      </c>
      <c r="CR6" s="3" t="str">
        <f>'Tukey-Kramer'!R10</f>
        <v>-</v>
      </c>
      <c r="CS6" s="3" t="str">
        <f>'Tukey-Kramer'!S10</f>
        <v>-</v>
      </c>
      <c r="CT6" s="3" t="str">
        <f>'Tukey-Kramer'!T10</f>
        <v>-</v>
      </c>
      <c r="CU6" s="3" t="str">
        <f>'Tukey-Kramer'!U10</f>
        <v>-</v>
      </c>
      <c r="CV6" s="3" t="str">
        <f>'Tukey-Kramer'!V10</f>
        <v>-</v>
      </c>
      <c r="CW6" s="3" t="str">
        <f>'Tukey-Kramer'!W10</f>
        <v>-</v>
      </c>
      <c r="CX6" s="3" t="str">
        <f>'Tukey-Kramer'!X10</f>
        <v>-</v>
      </c>
    </row>
    <row r="7" spans="1:102" s="3" customFormat="1" ht="18" customHeight="1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3">
        <v>3</v>
      </c>
      <c r="BA7" s="3">
        <v>3.399</v>
      </c>
      <c r="BB7" s="3">
        <v>3.055</v>
      </c>
      <c r="BC7" s="3">
        <v>2.829</v>
      </c>
      <c r="BD7" s="3">
        <v>2.747</v>
      </c>
      <c r="BE7" s="3">
        <v>2.65</v>
      </c>
      <c r="BF7" s="3">
        <v>2.594</v>
      </c>
      <c r="BG7" s="3">
        <v>2.558</v>
      </c>
      <c r="BH7" s="3">
        <v>2.522</v>
      </c>
      <c r="BI7" s="3">
        <v>2.488</v>
      </c>
      <c r="BJ7" s="3">
        <v>2.454</v>
      </c>
      <c r="BK7" s="3">
        <v>2.42</v>
      </c>
      <c r="BL7" s="3">
        <v>2.388</v>
      </c>
      <c r="BN7" s="3">
        <v>3</v>
      </c>
      <c r="BO7" s="3">
        <v>4.602</v>
      </c>
      <c r="BP7" s="3">
        <v>4.165</v>
      </c>
      <c r="BQ7" s="3">
        <v>3.877</v>
      </c>
      <c r="BR7" s="3">
        <v>3.773</v>
      </c>
      <c r="BS7" s="3">
        <v>3.649</v>
      </c>
      <c r="BT7" s="3">
        <v>3.578</v>
      </c>
      <c r="BU7" s="3">
        <v>3.532</v>
      </c>
      <c r="BV7" s="3">
        <v>3.486</v>
      </c>
      <c r="BW7" s="3">
        <v>3.442</v>
      </c>
      <c r="BX7" s="3">
        <v>3.399</v>
      </c>
      <c r="BY7" s="3">
        <v>3.356</v>
      </c>
      <c r="BZ7" s="3">
        <v>3.314</v>
      </c>
      <c r="CB7" s="3">
        <f>B32</f>
        <v>10</v>
      </c>
      <c r="CC7" s="3">
        <v>1</v>
      </c>
      <c r="CD7" s="3">
        <f>'Tukey-Kramer'!D11</f>
        <v>0.0802</v>
      </c>
      <c r="CE7" s="3">
        <v>0</v>
      </c>
      <c r="CF7" s="3">
        <f aca="true" t="shared" si="1" ref="CF7:CX7">IF(AND(ISNUMBER(CF$4),ISNUMBER($CB7)),$BS$2*SQRT($D$21*(1/CF$4+1/$CB7)/2)," ")</f>
        <v>0.017205771446093806</v>
      </c>
      <c r="CG7" s="3">
        <f t="shared" si="1"/>
        <v>0.017875505468157787</v>
      </c>
      <c r="CH7" s="3">
        <f t="shared" si="1"/>
        <v>0.017205771446093806</v>
      </c>
      <c r="CI7" s="3">
        <f t="shared" si="1"/>
        <v>0.018731271410612656</v>
      </c>
      <c r="CJ7" s="3" t="str">
        <f t="shared" si="1"/>
        <v> </v>
      </c>
      <c r="CK7" s="3" t="str">
        <f t="shared" si="1"/>
        <v> </v>
      </c>
      <c r="CL7" s="3" t="str">
        <f t="shared" si="1"/>
        <v> </v>
      </c>
      <c r="CM7" s="3" t="str">
        <f t="shared" si="1"/>
        <v> </v>
      </c>
      <c r="CN7" s="3" t="str">
        <f t="shared" si="1"/>
        <v> </v>
      </c>
      <c r="CO7" s="3" t="str">
        <f t="shared" si="1"/>
        <v> </v>
      </c>
      <c r="CP7" s="3" t="str">
        <f t="shared" si="1"/>
        <v> </v>
      </c>
      <c r="CQ7" s="3" t="str">
        <f t="shared" si="1"/>
        <v> </v>
      </c>
      <c r="CR7" s="3" t="str">
        <f t="shared" si="1"/>
        <v> </v>
      </c>
      <c r="CS7" s="3" t="str">
        <f t="shared" si="1"/>
        <v> </v>
      </c>
      <c r="CT7" s="3" t="str">
        <f t="shared" si="1"/>
        <v> </v>
      </c>
      <c r="CU7" s="3" t="str">
        <f t="shared" si="1"/>
        <v> </v>
      </c>
      <c r="CV7" s="3" t="str">
        <f t="shared" si="1"/>
        <v> </v>
      </c>
      <c r="CW7" s="3" t="str">
        <f t="shared" si="1"/>
        <v> </v>
      </c>
      <c r="CX7" s="3" t="str">
        <f t="shared" si="1"/>
        <v> </v>
      </c>
    </row>
    <row r="8" spans="1:51" s="3" customFormat="1" ht="18" customHeight="1">
      <c r="A8" s="18" t="s">
        <v>43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51" s="3" customFormat="1" ht="18" customHeight="1">
      <c r="A9" s="18" t="s">
        <v>44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</row>
    <row r="10" spans="1:102" s="3" customFormat="1" ht="18" customHeight="1">
      <c r="A10" s="18" t="s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3">
        <v>4</v>
      </c>
      <c r="BA10" s="3">
        <v>3.928</v>
      </c>
      <c r="BB10" s="3">
        <v>3.489</v>
      </c>
      <c r="BC10" s="3">
        <v>3.199</v>
      </c>
      <c r="BD10" s="3">
        <v>3.095</v>
      </c>
      <c r="BE10" s="3">
        <v>2.969</v>
      </c>
      <c r="BF10" s="3">
        <v>2.897</v>
      </c>
      <c r="BG10" s="3">
        <v>2.851</v>
      </c>
      <c r="BH10" s="3">
        <v>2.805</v>
      </c>
      <c r="BI10" s="3">
        <v>2.76</v>
      </c>
      <c r="BJ10" s="3">
        <v>2.716</v>
      </c>
      <c r="BK10" s="3">
        <v>2.673</v>
      </c>
      <c r="BL10" s="3">
        <v>2.631</v>
      </c>
      <c r="BN10" s="3">
        <v>4</v>
      </c>
      <c r="BO10" s="3">
        <v>5.218</v>
      </c>
      <c r="BP10" s="3">
        <v>4.681</v>
      </c>
      <c r="BQ10" s="3">
        <v>4.327</v>
      </c>
      <c r="BR10" s="3">
        <v>4.199</v>
      </c>
      <c r="BS10" s="3">
        <v>4.046</v>
      </c>
      <c r="BT10" s="3">
        <v>3.958</v>
      </c>
      <c r="BU10" s="3">
        <v>3.901</v>
      </c>
      <c r="BV10" s="3">
        <v>3.845</v>
      </c>
      <c r="BW10" s="3">
        <v>3.791</v>
      </c>
      <c r="BX10" s="3">
        <v>3.737</v>
      </c>
      <c r="BY10" s="3">
        <v>3.685</v>
      </c>
      <c r="BZ10" s="3">
        <v>3.633</v>
      </c>
      <c r="CB10" s="3">
        <f>C32</f>
        <v>8</v>
      </c>
      <c r="CC10" s="3">
        <v>2</v>
      </c>
      <c r="CD10" s="3">
        <f>'Tukey-Kramer'!D12</f>
        <v>0.07479999999999999</v>
      </c>
      <c r="CE10" s="3">
        <f aca="true" t="shared" si="2" ref="CE10:CE28">IF(AND(ISNUMBER(CE$4),ISNUMBER($CB10)),ABS($CD10-CE$6)-$BS$2*SQRT($D$21*(1/CE$4+1/$CB10)/2)," ")</f>
        <v>-0.011805771446093804</v>
      </c>
      <c r="CF10" s="3">
        <v>0</v>
      </c>
      <c r="CG10" s="3">
        <f aca="true" t="shared" si="3" ref="CG10:CX10">IF(AND(ISNUMBER(CG$4),ISNUMBER($CB10)),$BS$2*SQRT($D$21*(1/CG$4+1/$CB10)/2)," ")</f>
        <v>0.01877303572424635</v>
      </c>
      <c r="CH10" s="3">
        <f t="shared" si="3"/>
        <v>0.018136475556648476</v>
      </c>
      <c r="CI10" s="3">
        <f t="shared" si="3"/>
        <v>0.01958963254427519</v>
      </c>
      <c r="CJ10" s="3" t="str">
        <f t="shared" si="3"/>
        <v> </v>
      </c>
      <c r="CK10" s="3" t="str">
        <f t="shared" si="3"/>
        <v> </v>
      </c>
      <c r="CL10" s="3" t="str">
        <f t="shared" si="3"/>
        <v> </v>
      </c>
      <c r="CM10" s="3" t="str">
        <f t="shared" si="3"/>
        <v> </v>
      </c>
      <c r="CN10" s="3" t="str">
        <f t="shared" si="3"/>
        <v> </v>
      </c>
      <c r="CO10" s="3" t="str">
        <f t="shared" si="3"/>
        <v> </v>
      </c>
      <c r="CP10" s="3" t="str">
        <f t="shared" si="3"/>
        <v> </v>
      </c>
      <c r="CQ10" s="3" t="str">
        <f t="shared" si="3"/>
        <v> </v>
      </c>
      <c r="CR10" s="3" t="str">
        <f t="shared" si="3"/>
        <v> </v>
      </c>
      <c r="CS10" s="3" t="str">
        <f t="shared" si="3"/>
        <v> </v>
      </c>
      <c r="CT10" s="3" t="str">
        <f t="shared" si="3"/>
        <v> </v>
      </c>
      <c r="CU10" s="3" t="str">
        <f t="shared" si="3"/>
        <v> </v>
      </c>
      <c r="CV10" s="3" t="str">
        <f t="shared" si="3"/>
        <v> </v>
      </c>
      <c r="CW10" s="3" t="str">
        <f t="shared" si="3"/>
        <v> </v>
      </c>
      <c r="CX10" s="3" t="str">
        <f t="shared" si="3"/>
        <v> </v>
      </c>
    </row>
    <row r="11" spans="1:102" s="4" customFormat="1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4">
        <v>5</v>
      </c>
      <c r="BA11" s="4">
        <v>4.312</v>
      </c>
      <c r="BB11" s="4">
        <v>3.805</v>
      </c>
      <c r="BC11" s="4">
        <v>3.467</v>
      </c>
      <c r="BD11" s="4">
        <v>3.345</v>
      </c>
      <c r="BE11" s="4">
        <v>3.199</v>
      </c>
      <c r="BF11" s="4">
        <v>3.114</v>
      </c>
      <c r="BG11" s="4">
        <v>3.059</v>
      </c>
      <c r="BH11" s="4">
        <v>3.005</v>
      </c>
      <c r="BI11" s="4">
        <v>2.952</v>
      </c>
      <c r="BJ11" s="4">
        <v>2.9</v>
      </c>
      <c r="BK11" s="4">
        <v>2.849</v>
      </c>
      <c r="BL11" s="4">
        <v>2.8</v>
      </c>
      <c r="BN11" s="4">
        <v>5</v>
      </c>
      <c r="BO11" s="4">
        <v>5.673</v>
      </c>
      <c r="BP11" s="4">
        <v>5.06</v>
      </c>
      <c r="BQ11" s="4">
        <v>4.654</v>
      </c>
      <c r="BR11" s="4">
        <v>4.508</v>
      </c>
      <c r="BS11" s="4">
        <v>4.333</v>
      </c>
      <c r="BT11" s="4">
        <v>4.232</v>
      </c>
      <c r="BU11" s="4">
        <v>4.166</v>
      </c>
      <c r="BV11" s="4">
        <v>4.102</v>
      </c>
      <c r="BW11" s="4">
        <v>4.039</v>
      </c>
      <c r="BX11" s="4">
        <v>3.977</v>
      </c>
      <c r="BY11" s="4">
        <v>3.917</v>
      </c>
      <c r="BZ11" s="4">
        <v>3.858</v>
      </c>
      <c r="CB11" s="4">
        <f>D32</f>
        <v>7</v>
      </c>
      <c r="CC11" s="4">
        <v>3</v>
      </c>
      <c r="CD11" s="4">
        <f>'Tukey-Kramer'!D13</f>
        <v>0.10344285714285714</v>
      </c>
      <c r="CE11" s="4">
        <f t="shared" si="2"/>
        <v>0.005367351674699362</v>
      </c>
      <c r="CF11" s="4">
        <f aca="true" t="shared" si="4" ref="CF11:CF28">IF(AND(ISNUMBER(CF$4),ISNUMBER($CB11)),ABS($CD11-CF$6)-$BS$2*SQRT($D$21*(1/CF$4+1/$CB11)/2)," ")</f>
        <v>0.0098698214186108</v>
      </c>
      <c r="CG11" s="4">
        <v>0</v>
      </c>
      <c r="CH11" s="4">
        <f aca="true" t="shared" si="5" ref="CH11:CX11">IF(AND(ISNUMBER(CH$4),ISNUMBER($CB11)),$BS$2*SQRT($D$21*(1/CH$4+1/$CB11)/2)," ")</f>
        <v>0.01877303572424635</v>
      </c>
      <c r="CI11" s="4">
        <f t="shared" si="5"/>
        <v>0.020180407030252083</v>
      </c>
      <c r="CJ11" s="4" t="str">
        <f t="shared" si="5"/>
        <v> </v>
      </c>
      <c r="CK11" s="4" t="str">
        <f t="shared" si="5"/>
        <v> </v>
      </c>
      <c r="CL11" s="4" t="str">
        <f t="shared" si="5"/>
        <v> </v>
      </c>
      <c r="CM11" s="4" t="str">
        <f t="shared" si="5"/>
        <v> </v>
      </c>
      <c r="CN11" s="4" t="str">
        <f t="shared" si="5"/>
        <v> </v>
      </c>
      <c r="CO11" s="4" t="str">
        <f t="shared" si="5"/>
        <v> </v>
      </c>
      <c r="CP11" s="4" t="str">
        <f t="shared" si="5"/>
        <v> </v>
      </c>
      <c r="CQ11" s="4" t="str">
        <f t="shared" si="5"/>
        <v> </v>
      </c>
      <c r="CR11" s="4" t="str">
        <f t="shared" si="5"/>
        <v> </v>
      </c>
      <c r="CS11" s="4" t="str">
        <f t="shared" si="5"/>
        <v> </v>
      </c>
      <c r="CT11" s="4" t="str">
        <f t="shared" si="5"/>
        <v> </v>
      </c>
      <c r="CU11" s="4" t="str">
        <f t="shared" si="5"/>
        <v> </v>
      </c>
      <c r="CV11" s="4" t="str">
        <f t="shared" si="5"/>
        <v> </v>
      </c>
      <c r="CW11" s="4" t="str">
        <f t="shared" si="5"/>
        <v> </v>
      </c>
      <c r="CX11" s="4" t="str">
        <f t="shared" si="5"/>
        <v> </v>
      </c>
    </row>
    <row r="12" spans="1:102" s="4" customFormat="1" ht="12.75" customHeight="1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4">
        <v>6</v>
      </c>
      <c r="BA12" s="4">
        <v>4.61</v>
      </c>
      <c r="BB12" s="4">
        <v>4.051</v>
      </c>
      <c r="BC12" s="4">
        <v>3.677</v>
      </c>
      <c r="BD12" s="4">
        <v>3.54</v>
      </c>
      <c r="BE12" s="4">
        <v>3.377</v>
      </c>
      <c r="BF12" s="4">
        <v>3.282</v>
      </c>
      <c r="BG12" s="4">
        <v>3.22</v>
      </c>
      <c r="BH12" s="4">
        <v>3.16</v>
      </c>
      <c r="BI12" s="4">
        <v>3.1</v>
      </c>
      <c r="BJ12" s="4">
        <v>3.041</v>
      </c>
      <c r="BK12" s="4">
        <v>2.984</v>
      </c>
      <c r="BL12" s="4">
        <v>2.928</v>
      </c>
      <c r="BN12" s="4">
        <v>6</v>
      </c>
      <c r="BO12" s="4">
        <v>6.033</v>
      </c>
      <c r="BP12" s="4">
        <v>5.359</v>
      </c>
      <c r="BQ12" s="4">
        <v>4.912</v>
      </c>
      <c r="BR12" s="4">
        <v>4.751</v>
      </c>
      <c r="BS12" s="4">
        <v>4.557</v>
      </c>
      <c r="BT12" s="4">
        <v>4.445</v>
      </c>
      <c r="BU12" s="4">
        <v>4.373</v>
      </c>
      <c r="BV12" s="4">
        <v>4.302</v>
      </c>
      <c r="BW12" s="4">
        <v>4.232</v>
      </c>
      <c r="BX12" s="4">
        <v>4.163</v>
      </c>
      <c r="BY12" s="4">
        <v>4.096</v>
      </c>
      <c r="BZ12" s="4">
        <v>4.03</v>
      </c>
      <c r="CB12" s="4">
        <f>E32</f>
        <v>8</v>
      </c>
      <c r="CC12" s="4">
        <v>4</v>
      </c>
      <c r="CD12" s="4">
        <f>'Tukey-Kramer'!D14</f>
        <v>0.0780125</v>
      </c>
      <c r="CE12" s="4">
        <f t="shared" si="2"/>
        <v>-0.015018271446093811</v>
      </c>
      <c r="CF12" s="4">
        <f t="shared" si="4"/>
        <v>-0.01492397555664847</v>
      </c>
      <c r="CG12" s="4">
        <f aca="true" t="shared" si="6" ref="CG12:CG28">IF(AND(ISNUMBER(CG$4),ISNUMBER($CB12)),ABS($CD12-CG$6)-$BS$2*SQRT($D$21*(1/CG$4+1/$CB12)/2)," ")</f>
        <v>0.006657321418610793</v>
      </c>
      <c r="CH12" s="4">
        <v>0</v>
      </c>
      <c r="CI12" s="4">
        <f aca="true" t="shared" si="7" ref="CI12:CX12">IF(AND(ISNUMBER(CI$4),ISNUMBER($CB12)),$BS$2*SQRT($D$21*(1/CI$4+1/$CB12)/2)," ")</f>
        <v>0.01958963254427519</v>
      </c>
      <c r="CJ12" s="4" t="str">
        <f t="shared" si="7"/>
        <v> </v>
      </c>
      <c r="CK12" s="4" t="str">
        <f t="shared" si="7"/>
        <v> </v>
      </c>
      <c r="CL12" s="4" t="str">
        <f t="shared" si="7"/>
        <v> </v>
      </c>
      <c r="CM12" s="4" t="str">
        <f t="shared" si="7"/>
        <v> </v>
      </c>
      <c r="CN12" s="4" t="str">
        <f t="shared" si="7"/>
        <v> </v>
      </c>
      <c r="CO12" s="4" t="str">
        <f t="shared" si="7"/>
        <v> </v>
      </c>
      <c r="CP12" s="4" t="str">
        <f t="shared" si="7"/>
        <v> </v>
      </c>
      <c r="CQ12" s="4" t="str">
        <f t="shared" si="7"/>
        <v> </v>
      </c>
      <c r="CR12" s="4" t="str">
        <f t="shared" si="7"/>
        <v> </v>
      </c>
      <c r="CS12" s="4" t="str">
        <f t="shared" si="7"/>
        <v> </v>
      </c>
      <c r="CT12" s="4" t="str">
        <f t="shared" si="7"/>
        <v> </v>
      </c>
      <c r="CU12" s="4" t="str">
        <f t="shared" si="7"/>
        <v> </v>
      </c>
      <c r="CV12" s="4" t="str">
        <f t="shared" si="7"/>
        <v> </v>
      </c>
      <c r="CW12" s="4" t="str">
        <f t="shared" si="7"/>
        <v> </v>
      </c>
      <c r="CX12" s="4" t="str">
        <f t="shared" si="7"/>
        <v> </v>
      </c>
    </row>
    <row r="13" spans="1:102" s="4" customFormat="1" ht="12.75" hidden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4">
        <v>7</v>
      </c>
      <c r="BA13" s="4">
        <v>4.853</v>
      </c>
      <c r="BB13" s="4">
        <v>4.252</v>
      </c>
      <c r="BC13" s="4">
        <v>3.848</v>
      </c>
      <c r="BD13" s="4">
        <v>3.7</v>
      </c>
      <c r="BE13" s="4">
        <v>3.522</v>
      </c>
      <c r="BF13" s="4">
        <v>3.419</v>
      </c>
      <c r="BG13" s="4">
        <v>3.352</v>
      </c>
      <c r="BH13" s="4">
        <v>3.285</v>
      </c>
      <c r="BI13" s="4">
        <v>3.22</v>
      </c>
      <c r="BJ13" s="4">
        <v>3.156</v>
      </c>
      <c r="BK13" s="4">
        <v>3.093</v>
      </c>
      <c r="BL13" s="4">
        <v>3.031</v>
      </c>
      <c r="BN13" s="4">
        <v>7</v>
      </c>
      <c r="BO13" s="4">
        <v>6.33</v>
      </c>
      <c r="BP13" s="4">
        <v>5.606</v>
      </c>
      <c r="BQ13" s="4">
        <v>5.124</v>
      </c>
      <c r="BR13" s="4">
        <v>4.95</v>
      </c>
      <c r="BS13" s="4">
        <v>4.741</v>
      </c>
      <c r="BT13" s="4">
        <v>4.62</v>
      </c>
      <c r="BU13" s="4">
        <v>4.541</v>
      </c>
      <c r="BV13" s="4">
        <v>4.464</v>
      </c>
      <c r="BW13" s="4">
        <v>4.389</v>
      </c>
      <c r="BX13" s="4">
        <v>4.314</v>
      </c>
      <c r="BY13" s="4">
        <v>4.241</v>
      </c>
      <c r="BZ13" s="4">
        <v>4.17</v>
      </c>
      <c r="CB13" s="4">
        <f>F32</f>
        <v>6</v>
      </c>
      <c r="CC13" s="4">
        <v>5</v>
      </c>
      <c r="CD13" s="4">
        <f>'Tukey-Kramer'!D15</f>
        <v>0.09570000000000001</v>
      </c>
      <c r="CE13" s="4">
        <f t="shared" si="2"/>
        <v>-0.003231271410612642</v>
      </c>
      <c r="CF13" s="4">
        <f t="shared" si="4"/>
        <v>0.0013103674557248257</v>
      </c>
      <c r="CG13" s="4">
        <f t="shared" si="6"/>
        <v>-0.012437549887394948</v>
      </c>
      <c r="CH13" s="4">
        <f aca="true" t="shared" si="8" ref="CH13:CH28">IF(AND(ISNUMBER(CH$4),ISNUMBER($CB13)),ABS($CD13-CH$6)-$BS$2*SQRT($D$21*(1/CH$4+1/$CB13)/2)," ")</f>
        <v>-0.0019021325442751813</v>
      </c>
      <c r="CI13" s="4">
        <v>0</v>
      </c>
      <c r="CJ13" s="4" t="str">
        <f aca="true" t="shared" si="9" ref="CJ13:CX13">IF(AND(ISNUMBER(CJ$4),ISNUMBER($CB13)),$BS$2*SQRT($D$21*(1/CJ$4+1/$CB13)/2)," ")</f>
        <v> </v>
      </c>
      <c r="CK13" s="4" t="str">
        <f t="shared" si="9"/>
        <v> </v>
      </c>
      <c r="CL13" s="4" t="str">
        <f t="shared" si="9"/>
        <v> </v>
      </c>
      <c r="CM13" s="4" t="str">
        <f t="shared" si="9"/>
        <v> </v>
      </c>
      <c r="CN13" s="4" t="str">
        <f t="shared" si="9"/>
        <v> </v>
      </c>
      <c r="CO13" s="4" t="str">
        <f t="shared" si="9"/>
        <v> </v>
      </c>
      <c r="CP13" s="4" t="str">
        <f t="shared" si="9"/>
        <v> </v>
      </c>
      <c r="CQ13" s="4" t="str">
        <f t="shared" si="9"/>
        <v> </v>
      </c>
      <c r="CR13" s="4" t="str">
        <f t="shared" si="9"/>
        <v> </v>
      </c>
      <c r="CS13" s="4" t="str">
        <f t="shared" si="9"/>
        <v> </v>
      </c>
      <c r="CT13" s="4" t="str">
        <f t="shared" si="9"/>
        <v> </v>
      </c>
      <c r="CU13" s="4" t="str">
        <f t="shared" si="9"/>
        <v> </v>
      </c>
      <c r="CV13" s="4" t="str">
        <f t="shared" si="9"/>
        <v> </v>
      </c>
      <c r="CW13" s="4" t="str">
        <f t="shared" si="9"/>
        <v> </v>
      </c>
      <c r="CX13" s="4" t="str">
        <f t="shared" si="9"/>
        <v> </v>
      </c>
    </row>
    <row r="14" spans="1:102" s="4" customFormat="1" ht="16.5" customHeight="1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4">
        <v>8</v>
      </c>
      <c r="BA14" s="4">
        <v>5.057</v>
      </c>
      <c r="BB14" s="4">
        <v>4.421</v>
      </c>
      <c r="BC14" s="4">
        <v>3.992</v>
      </c>
      <c r="BD14" s="4">
        <v>3.835</v>
      </c>
      <c r="BE14" s="4">
        <v>3.645</v>
      </c>
      <c r="BF14" s="4">
        <v>3.534</v>
      </c>
      <c r="BG14" s="4">
        <v>3.462</v>
      </c>
      <c r="BH14" s="4">
        <v>3.391</v>
      </c>
      <c r="BI14" s="4">
        <v>3.321</v>
      </c>
      <c r="BJ14" s="4">
        <v>3.251</v>
      </c>
      <c r="BK14" s="4">
        <v>3.183</v>
      </c>
      <c r="BL14" s="4">
        <v>3.117</v>
      </c>
      <c r="BN14" s="4">
        <v>8</v>
      </c>
      <c r="BO14" s="4">
        <v>6.582</v>
      </c>
      <c r="BP14" s="4">
        <v>5.815</v>
      </c>
      <c r="BQ14" s="4">
        <v>5.305</v>
      </c>
      <c r="BR14" s="4">
        <v>5.119</v>
      </c>
      <c r="BS14" s="4">
        <v>4.897</v>
      </c>
      <c r="BT14" s="4">
        <v>4.768</v>
      </c>
      <c r="BU14" s="4">
        <v>4.684</v>
      </c>
      <c r="BV14" s="4">
        <v>4.602</v>
      </c>
      <c r="BW14" s="4">
        <v>4.521</v>
      </c>
      <c r="BX14" s="4">
        <v>4.441</v>
      </c>
      <c r="BY14" s="4">
        <v>4.363</v>
      </c>
      <c r="BZ14" s="4">
        <v>4.286</v>
      </c>
      <c r="CB14" s="4" t="str">
        <f>G32</f>
        <v>-</v>
      </c>
      <c r="CC14" s="4">
        <v>6</v>
      </c>
      <c r="CD14" s="4" t="str">
        <f>'Tukey-Kramer'!D16</f>
        <v>-</v>
      </c>
      <c r="CE14" s="4" t="str">
        <f t="shared" si="2"/>
        <v> </v>
      </c>
      <c r="CF14" s="4" t="str">
        <f t="shared" si="4"/>
        <v> </v>
      </c>
      <c r="CG14" s="4" t="str">
        <f t="shared" si="6"/>
        <v> </v>
      </c>
      <c r="CH14" s="4" t="str">
        <f t="shared" si="8"/>
        <v> </v>
      </c>
      <c r="CI14" s="4" t="str">
        <f aca="true" t="shared" si="10" ref="CI14:CI28">IF(AND(ISNUMBER(CI$4),ISNUMBER($CB14)),ABS($CD14-CI$6)-$BS$2*SQRT($D$21*(1/CI$4+1/$CB14)/2)," ")</f>
        <v> </v>
      </c>
      <c r="CJ14" s="4">
        <v>0</v>
      </c>
      <c r="CK14" s="4" t="str">
        <f aca="true" t="shared" si="11" ref="CK14:CX14">IF(AND(ISNUMBER(CK$4),ISNUMBER($CB14)),$BS$2*SQRT($D$21*(1/CK$4+1/$CB14)/2)," ")</f>
        <v> </v>
      </c>
      <c r="CL14" s="4" t="str">
        <f t="shared" si="11"/>
        <v> </v>
      </c>
      <c r="CM14" s="4" t="str">
        <f t="shared" si="11"/>
        <v> </v>
      </c>
      <c r="CN14" s="4" t="str">
        <f t="shared" si="11"/>
        <v> </v>
      </c>
      <c r="CO14" s="4" t="str">
        <f t="shared" si="11"/>
        <v> </v>
      </c>
      <c r="CP14" s="4" t="str">
        <f t="shared" si="11"/>
        <v> </v>
      </c>
      <c r="CQ14" s="4" t="str">
        <f t="shared" si="11"/>
        <v> </v>
      </c>
      <c r="CR14" s="4" t="str">
        <f t="shared" si="11"/>
        <v> </v>
      </c>
      <c r="CS14" s="4" t="str">
        <f t="shared" si="11"/>
        <v> </v>
      </c>
      <c r="CT14" s="4" t="str">
        <f t="shared" si="11"/>
        <v> </v>
      </c>
      <c r="CU14" s="4" t="str">
        <f t="shared" si="11"/>
        <v> </v>
      </c>
      <c r="CV14" s="4" t="str">
        <f t="shared" si="11"/>
        <v> </v>
      </c>
      <c r="CW14" s="4" t="str">
        <f t="shared" si="11"/>
        <v> </v>
      </c>
      <c r="CX14" s="4" t="str">
        <f t="shared" si="11"/>
        <v> </v>
      </c>
    </row>
    <row r="15" spans="1:102" s="4" customFormat="1" ht="16.5" customHeight="1" hidden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4">
        <v>9</v>
      </c>
      <c r="BA15" s="4">
        <v>5.232</v>
      </c>
      <c r="BB15" s="4">
        <v>4.566</v>
      </c>
      <c r="BC15" s="4">
        <v>4.116</v>
      </c>
      <c r="BD15" s="4">
        <v>3.951</v>
      </c>
      <c r="BE15" s="4">
        <v>3.751</v>
      </c>
      <c r="BF15" s="4">
        <v>3.634</v>
      </c>
      <c r="BG15" s="4">
        <v>3.557</v>
      </c>
      <c r="BH15" s="4">
        <v>3.482</v>
      </c>
      <c r="BI15" s="4">
        <v>3.407</v>
      </c>
      <c r="BJ15" s="4">
        <v>3.334</v>
      </c>
      <c r="BK15" s="4">
        <v>3.261</v>
      </c>
      <c r="BL15" s="4">
        <v>3.19</v>
      </c>
      <c r="BN15" s="4">
        <v>9</v>
      </c>
      <c r="BO15" s="4">
        <v>6.802</v>
      </c>
      <c r="BP15" s="4">
        <v>5.998</v>
      </c>
      <c r="BQ15" s="4">
        <v>5.461</v>
      </c>
      <c r="BR15" s="4">
        <v>5.265</v>
      </c>
      <c r="BS15" s="4">
        <v>5.031</v>
      </c>
      <c r="BT15" s="4">
        <v>4.896</v>
      </c>
      <c r="BU15" s="4">
        <v>4.807</v>
      </c>
      <c r="BV15" s="4">
        <v>4.72</v>
      </c>
      <c r="BW15" s="4">
        <v>4.635</v>
      </c>
      <c r="BX15" s="4">
        <v>4.55</v>
      </c>
      <c r="BY15" s="4">
        <v>4.468</v>
      </c>
      <c r="BZ15" s="4">
        <v>4.387</v>
      </c>
      <c r="CB15" s="4" t="str">
        <f>H32</f>
        <v>-</v>
      </c>
      <c r="CC15" s="4">
        <v>7</v>
      </c>
      <c r="CD15" s="4" t="str">
        <f>'Tukey-Kramer'!D17</f>
        <v>-</v>
      </c>
      <c r="CE15" s="4" t="str">
        <f t="shared" si="2"/>
        <v> </v>
      </c>
      <c r="CF15" s="4" t="str">
        <f t="shared" si="4"/>
        <v> </v>
      </c>
      <c r="CG15" s="4" t="str">
        <f t="shared" si="6"/>
        <v> </v>
      </c>
      <c r="CH15" s="4" t="str">
        <f t="shared" si="8"/>
        <v> </v>
      </c>
      <c r="CI15" s="4" t="str">
        <f t="shared" si="10"/>
        <v> </v>
      </c>
      <c r="CJ15" s="4" t="str">
        <f aca="true" t="shared" si="12" ref="CJ15:CJ28">IF(AND(ISNUMBER(CJ$4),ISNUMBER($CB15)),ABS($CD15-CJ$6)-$BS$2*SQRT($D$21*(1/CJ$4+1/$CB15)/2)," ")</f>
        <v> </v>
      </c>
      <c r="CK15" s="4">
        <v>0</v>
      </c>
      <c r="CL15" s="4" t="str">
        <f aca="true" t="shared" si="13" ref="CL15:CX15">IF(AND(ISNUMBER(CL$4),ISNUMBER($CB15)),$BS$2*SQRT($D$21*(1/CL$4+1/$CB15)/2)," ")</f>
        <v> </v>
      </c>
      <c r="CM15" s="4" t="str">
        <f t="shared" si="13"/>
        <v> </v>
      </c>
      <c r="CN15" s="4" t="str">
        <f t="shared" si="13"/>
        <v> </v>
      </c>
      <c r="CO15" s="4" t="str">
        <f t="shared" si="13"/>
        <v> </v>
      </c>
      <c r="CP15" s="4" t="str">
        <f t="shared" si="13"/>
        <v> </v>
      </c>
      <c r="CQ15" s="4" t="str">
        <f t="shared" si="13"/>
        <v> </v>
      </c>
      <c r="CR15" s="4" t="str">
        <f t="shared" si="13"/>
        <v> </v>
      </c>
      <c r="CS15" s="4" t="str">
        <f t="shared" si="13"/>
        <v> </v>
      </c>
      <c r="CT15" s="4" t="str">
        <f t="shared" si="13"/>
        <v> </v>
      </c>
      <c r="CU15" s="4" t="str">
        <f t="shared" si="13"/>
        <v> </v>
      </c>
      <c r="CV15" s="4" t="str">
        <f t="shared" si="13"/>
        <v> </v>
      </c>
      <c r="CW15" s="4" t="str">
        <f t="shared" si="13"/>
        <v> </v>
      </c>
      <c r="CX15" s="4" t="str">
        <f t="shared" si="13"/>
        <v> </v>
      </c>
    </row>
    <row r="16" spans="1:102" s="4" customFormat="1" ht="16.5" customHeight="1" hidden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4">
        <v>10</v>
      </c>
      <c r="BA16" s="4">
        <v>5.384</v>
      </c>
      <c r="BB16" s="4">
        <v>4.693</v>
      </c>
      <c r="BC16" s="4">
        <v>4.225</v>
      </c>
      <c r="BD16" s="4">
        <v>4.053</v>
      </c>
      <c r="BE16" s="4">
        <v>3.844</v>
      </c>
      <c r="BF16" s="4">
        <v>3.721</v>
      </c>
      <c r="BG16" s="4">
        <v>3.641</v>
      </c>
      <c r="BH16" s="4">
        <v>3.562</v>
      </c>
      <c r="BI16" s="4">
        <v>3.483</v>
      </c>
      <c r="BJ16" s="4">
        <v>3.406</v>
      </c>
      <c r="BK16" s="4">
        <v>3.329</v>
      </c>
      <c r="BL16" s="4">
        <v>3.254</v>
      </c>
      <c r="BN16" s="4">
        <v>10</v>
      </c>
      <c r="BO16" s="4">
        <v>6.995</v>
      </c>
      <c r="BP16" s="4">
        <v>6.158</v>
      </c>
      <c r="BQ16" s="4">
        <v>5.599</v>
      </c>
      <c r="BR16" s="4">
        <v>5.395</v>
      </c>
      <c r="BS16" s="4">
        <v>5.15</v>
      </c>
      <c r="BT16" s="4">
        <v>5.008</v>
      </c>
      <c r="BU16" s="4">
        <v>4.915</v>
      </c>
      <c r="BV16" s="4">
        <v>4.824</v>
      </c>
      <c r="BW16" s="4">
        <v>4.735</v>
      </c>
      <c r="BX16" s="4">
        <v>4.646</v>
      </c>
      <c r="BY16" s="4">
        <v>4.56</v>
      </c>
      <c r="BZ16" s="4">
        <v>4.474</v>
      </c>
      <c r="CB16" s="4" t="str">
        <f>I32</f>
        <v>-</v>
      </c>
      <c r="CC16" s="4">
        <v>8</v>
      </c>
      <c r="CD16" s="4" t="str">
        <f>'Tukey-Kramer'!D18</f>
        <v>-</v>
      </c>
      <c r="CE16" s="4" t="str">
        <f t="shared" si="2"/>
        <v> </v>
      </c>
      <c r="CF16" s="4" t="str">
        <f t="shared" si="4"/>
        <v> </v>
      </c>
      <c r="CG16" s="4" t="str">
        <f t="shared" si="6"/>
        <v> </v>
      </c>
      <c r="CH16" s="4" t="str">
        <f t="shared" si="8"/>
        <v> </v>
      </c>
      <c r="CI16" s="4" t="str">
        <f t="shared" si="10"/>
        <v> </v>
      </c>
      <c r="CJ16" s="4" t="str">
        <f t="shared" si="12"/>
        <v> </v>
      </c>
      <c r="CK16" s="4" t="str">
        <f aca="true" t="shared" si="14" ref="CK16:CK28">IF(AND(ISNUMBER(CK$4),ISNUMBER($CB16)),ABS($CD16-CK$6)-$BS$2*SQRT($D$21*(1/CK$4+1/$CB16)/2)," ")</f>
        <v> </v>
      </c>
      <c r="CL16" s="4">
        <v>0</v>
      </c>
      <c r="CM16" s="4" t="str">
        <f aca="true" t="shared" si="15" ref="CM16:CX16">IF(AND(ISNUMBER(CM$4),ISNUMBER($CB16)),$BS$2*SQRT($D$21*(1/CM$4+1/$CB16)/2)," ")</f>
        <v> </v>
      </c>
      <c r="CN16" s="4" t="str">
        <f t="shared" si="15"/>
        <v> </v>
      </c>
      <c r="CO16" s="4" t="str">
        <f t="shared" si="15"/>
        <v> </v>
      </c>
      <c r="CP16" s="4" t="str">
        <f t="shared" si="15"/>
        <v> </v>
      </c>
      <c r="CQ16" s="4" t="str">
        <f t="shared" si="15"/>
        <v> </v>
      </c>
      <c r="CR16" s="4" t="str">
        <f t="shared" si="15"/>
        <v> </v>
      </c>
      <c r="CS16" s="4" t="str">
        <f t="shared" si="15"/>
        <v> </v>
      </c>
      <c r="CT16" s="4" t="str">
        <f t="shared" si="15"/>
        <v> </v>
      </c>
      <c r="CU16" s="4" t="str">
        <f t="shared" si="15"/>
        <v> </v>
      </c>
      <c r="CV16" s="4" t="str">
        <f t="shared" si="15"/>
        <v> </v>
      </c>
      <c r="CW16" s="4" t="str">
        <f t="shared" si="15"/>
        <v> </v>
      </c>
      <c r="CX16" s="4" t="str">
        <f t="shared" si="15"/>
        <v> </v>
      </c>
    </row>
    <row r="17" spans="1:102" s="4" customFormat="1" ht="16.5" customHeight="1" hidden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4">
        <v>11</v>
      </c>
      <c r="BA17" s="4">
        <v>5.52</v>
      </c>
      <c r="BB17" s="4">
        <v>4.806</v>
      </c>
      <c r="BC17" s="4">
        <v>4.322</v>
      </c>
      <c r="BD17" s="4">
        <v>4.143</v>
      </c>
      <c r="BE17" s="4">
        <v>3.926</v>
      </c>
      <c r="BF17" s="4">
        <v>3.799</v>
      </c>
      <c r="BG17" s="4">
        <v>3.716</v>
      </c>
      <c r="BH17" s="4">
        <v>3.633</v>
      </c>
      <c r="BI17" s="4">
        <v>3.551</v>
      </c>
      <c r="BJ17" s="4">
        <v>3.47</v>
      </c>
      <c r="BK17" s="4">
        <v>3.389</v>
      </c>
      <c r="BL17" s="4">
        <v>3.31</v>
      </c>
      <c r="BN17" s="4">
        <v>11</v>
      </c>
      <c r="BO17" s="4">
        <v>7.168</v>
      </c>
      <c r="BP17" s="4">
        <v>6.302</v>
      </c>
      <c r="BQ17" s="4">
        <v>5.722</v>
      </c>
      <c r="BR17" s="4">
        <v>5.511</v>
      </c>
      <c r="BS17" s="4">
        <v>5.256</v>
      </c>
      <c r="BT17" s="4">
        <v>5.108</v>
      </c>
      <c r="BU17" s="4">
        <v>5.012</v>
      </c>
      <c r="BV17" s="4">
        <v>4.917</v>
      </c>
      <c r="BW17" s="4">
        <v>4.824</v>
      </c>
      <c r="BX17" s="4">
        <v>4.732</v>
      </c>
      <c r="BY17" s="4">
        <v>4.641</v>
      </c>
      <c r="BZ17" s="4">
        <v>4.552</v>
      </c>
      <c r="CB17" s="4" t="str">
        <f>J32</f>
        <v>-</v>
      </c>
      <c r="CC17" s="4">
        <v>9</v>
      </c>
      <c r="CD17" s="4" t="str">
        <f>'Tukey-Kramer'!D19</f>
        <v>-</v>
      </c>
      <c r="CE17" s="4" t="str">
        <f t="shared" si="2"/>
        <v> </v>
      </c>
      <c r="CF17" s="4" t="str">
        <f t="shared" si="4"/>
        <v> </v>
      </c>
      <c r="CG17" s="4" t="str">
        <f t="shared" si="6"/>
        <v> </v>
      </c>
      <c r="CH17" s="4" t="str">
        <f t="shared" si="8"/>
        <v> </v>
      </c>
      <c r="CI17" s="4" t="str">
        <f t="shared" si="10"/>
        <v> </v>
      </c>
      <c r="CJ17" s="4" t="str">
        <f t="shared" si="12"/>
        <v> </v>
      </c>
      <c r="CK17" s="4" t="str">
        <f t="shared" si="14"/>
        <v> </v>
      </c>
      <c r="CL17" s="4" t="str">
        <f aca="true" t="shared" si="16" ref="CL17:CL28">IF(AND(ISNUMBER(CL$4),ISNUMBER($CB17)),ABS($CD17-CL$6)-$BS$2*SQRT($D$21*(1/CL$4+1/$CB17)/2)," ")</f>
        <v> </v>
      </c>
      <c r="CM17" s="4">
        <v>0</v>
      </c>
      <c r="CN17" s="4" t="str">
        <f aca="true" t="shared" si="17" ref="CN17:CX17">IF(AND(ISNUMBER(CN$4),ISNUMBER($CB17)),$BS$2*SQRT($D$21*(1/CN$4+1/$CB17)/2)," ")</f>
        <v> </v>
      </c>
      <c r="CO17" s="4" t="str">
        <f t="shared" si="17"/>
        <v> </v>
      </c>
      <c r="CP17" s="4" t="str">
        <f t="shared" si="17"/>
        <v> </v>
      </c>
      <c r="CQ17" s="4" t="str">
        <f t="shared" si="17"/>
        <v> </v>
      </c>
      <c r="CR17" s="4" t="str">
        <f t="shared" si="17"/>
        <v> </v>
      </c>
      <c r="CS17" s="4" t="str">
        <f t="shared" si="17"/>
        <v> </v>
      </c>
      <c r="CT17" s="4" t="str">
        <f t="shared" si="17"/>
        <v> </v>
      </c>
      <c r="CU17" s="4" t="str">
        <f t="shared" si="17"/>
        <v> </v>
      </c>
      <c r="CV17" s="4" t="str">
        <f t="shared" si="17"/>
        <v> </v>
      </c>
      <c r="CW17" s="4" t="str">
        <f t="shared" si="17"/>
        <v> </v>
      </c>
      <c r="CX17" s="4" t="str">
        <f t="shared" si="17"/>
        <v> </v>
      </c>
    </row>
    <row r="18" spans="1:102" s="4" customFormat="1" ht="0.75" customHeight="1" hidden="1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4">
        <v>12</v>
      </c>
      <c r="BA18" s="4">
        <v>5.641</v>
      </c>
      <c r="BB18" s="4">
        <v>4.907</v>
      </c>
      <c r="BC18" s="4">
        <v>4.409</v>
      </c>
      <c r="BD18" s="4">
        <v>4.225</v>
      </c>
      <c r="BE18" s="4">
        <v>4.001</v>
      </c>
      <c r="BF18" s="4">
        <v>3.869</v>
      </c>
      <c r="BG18" s="4">
        <v>3.783</v>
      </c>
      <c r="BH18" s="4">
        <v>3.697</v>
      </c>
      <c r="BI18" s="4">
        <v>3.611</v>
      </c>
      <c r="BJ18" s="4">
        <v>3.527</v>
      </c>
      <c r="BK18" s="4">
        <v>3.443</v>
      </c>
      <c r="BL18" s="4">
        <v>3.361</v>
      </c>
      <c r="BN18" s="4">
        <v>12</v>
      </c>
      <c r="BO18" s="4">
        <v>7.324</v>
      </c>
      <c r="BP18" s="4">
        <v>6.431</v>
      </c>
      <c r="BQ18" s="4">
        <v>5.833</v>
      </c>
      <c r="BR18" s="4">
        <v>5.615</v>
      </c>
      <c r="BS18" s="4">
        <v>5.352</v>
      </c>
      <c r="BT18" s="4">
        <v>5.199</v>
      </c>
      <c r="BU18" s="4">
        <v>5.099</v>
      </c>
      <c r="BV18" s="4">
        <v>5.001</v>
      </c>
      <c r="BW18" s="4">
        <v>4.904</v>
      </c>
      <c r="BX18" s="4">
        <v>4.808</v>
      </c>
      <c r="BY18" s="4">
        <v>4.714</v>
      </c>
      <c r="BZ18" s="4">
        <v>4.622</v>
      </c>
      <c r="CB18" s="4" t="str">
        <f>K32</f>
        <v>-</v>
      </c>
      <c r="CC18" s="4">
        <v>10</v>
      </c>
      <c r="CD18" s="4" t="str">
        <f>'Tukey-Kramer'!D20</f>
        <v>-</v>
      </c>
      <c r="CE18" s="4" t="str">
        <f t="shared" si="2"/>
        <v> </v>
      </c>
      <c r="CF18" s="4" t="str">
        <f t="shared" si="4"/>
        <v> </v>
      </c>
      <c r="CG18" s="4" t="str">
        <f t="shared" si="6"/>
        <v> </v>
      </c>
      <c r="CH18" s="4" t="str">
        <f t="shared" si="8"/>
        <v> </v>
      </c>
      <c r="CI18" s="4" t="str">
        <f t="shared" si="10"/>
        <v> </v>
      </c>
      <c r="CJ18" s="4" t="str">
        <f t="shared" si="12"/>
        <v> </v>
      </c>
      <c r="CK18" s="4" t="str">
        <f t="shared" si="14"/>
        <v> </v>
      </c>
      <c r="CL18" s="4" t="str">
        <f t="shared" si="16"/>
        <v> </v>
      </c>
      <c r="CM18" s="4" t="str">
        <f aca="true" t="shared" si="18" ref="CM18:CM28">IF(AND(ISNUMBER(CM$4),ISNUMBER($CB18)),ABS($CD18-CM$6)-$BS$2*SQRT($D$21*(1/CM$4+1/$CB18)/2)," ")</f>
        <v> </v>
      </c>
      <c r="CN18" s="4">
        <v>0</v>
      </c>
      <c r="CO18" s="4" t="str">
        <f aca="true" t="shared" si="19" ref="CO18:CX18">IF(AND(ISNUMBER(CO$4),ISNUMBER($CB18)),$BS$2*SQRT($D$21*(1/CO$4+1/$CB18)/2)," ")</f>
        <v> </v>
      </c>
      <c r="CP18" s="4" t="str">
        <f t="shared" si="19"/>
        <v> </v>
      </c>
      <c r="CQ18" s="4" t="str">
        <f t="shared" si="19"/>
        <v> </v>
      </c>
      <c r="CR18" s="4" t="str">
        <f t="shared" si="19"/>
        <v> </v>
      </c>
      <c r="CS18" s="4" t="str">
        <f t="shared" si="19"/>
        <v> </v>
      </c>
      <c r="CT18" s="4" t="str">
        <f t="shared" si="19"/>
        <v> </v>
      </c>
      <c r="CU18" s="4" t="str">
        <f t="shared" si="19"/>
        <v> </v>
      </c>
      <c r="CV18" s="4" t="str">
        <f t="shared" si="19"/>
        <v> </v>
      </c>
      <c r="CW18" s="4" t="str">
        <f t="shared" si="19"/>
        <v> </v>
      </c>
      <c r="CX18" s="4" t="str">
        <f t="shared" si="19"/>
        <v> </v>
      </c>
    </row>
    <row r="19" spans="1:102" s="4" customFormat="1" ht="39.75" customHeight="1" thickBot="1">
      <c r="A19" s="21"/>
      <c r="B19" s="22" t="s">
        <v>5</v>
      </c>
      <c r="C19" s="22" t="s">
        <v>6</v>
      </c>
      <c r="D19" s="22" t="s">
        <v>7</v>
      </c>
      <c r="E19" s="22" t="s">
        <v>8</v>
      </c>
      <c r="F19" s="22" t="s">
        <v>9</v>
      </c>
      <c r="G19" s="22" t="s">
        <v>38</v>
      </c>
      <c r="H19" s="2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4">
        <v>13</v>
      </c>
      <c r="BA19" s="4">
        <v>5.75</v>
      </c>
      <c r="BB19" s="4">
        <v>4.999</v>
      </c>
      <c r="BC19" s="4">
        <v>4.488</v>
      </c>
      <c r="BD19" s="4">
        <v>4.299</v>
      </c>
      <c r="BE19" s="4">
        <v>4.068</v>
      </c>
      <c r="BF19" s="4">
        <v>3.933</v>
      </c>
      <c r="BG19" s="4">
        <v>3.843</v>
      </c>
      <c r="BH19" s="4">
        <v>3.755</v>
      </c>
      <c r="BI19" s="4">
        <v>3.667</v>
      </c>
      <c r="BJ19" s="4">
        <v>3.579</v>
      </c>
      <c r="BK19" s="4">
        <v>3.492</v>
      </c>
      <c r="BL19" s="4">
        <v>3.407</v>
      </c>
      <c r="BN19" s="4">
        <v>13</v>
      </c>
      <c r="BO19" s="4">
        <v>7.466</v>
      </c>
      <c r="BP19" s="4">
        <v>6.55</v>
      </c>
      <c r="BQ19" s="4">
        <v>5.935</v>
      </c>
      <c r="BR19" s="4">
        <v>5.71</v>
      </c>
      <c r="BS19" s="4">
        <v>5.439</v>
      </c>
      <c r="BT19" s="4">
        <v>5.282</v>
      </c>
      <c r="BU19" s="4">
        <v>5.179</v>
      </c>
      <c r="BV19" s="4">
        <v>5.077</v>
      </c>
      <c r="BW19" s="4">
        <v>4.977</v>
      </c>
      <c r="BX19" s="4">
        <v>4.878</v>
      </c>
      <c r="BY19" s="4">
        <v>4.781</v>
      </c>
      <c r="BZ19" s="4">
        <v>4.685</v>
      </c>
      <c r="CB19" s="4" t="str">
        <f>L32</f>
        <v>-</v>
      </c>
      <c r="CC19" s="4">
        <v>11</v>
      </c>
      <c r="CD19" s="4" t="str">
        <f>'Tukey-Kramer'!D21</f>
        <v>-</v>
      </c>
      <c r="CE19" s="4" t="str">
        <f t="shared" si="2"/>
        <v> </v>
      </c>
      <c r="CF19" s="4" t="str">
        <f t="shared" si="4"/>
        <v> </v>
      </c>
      <c r="CG19" s="4" t="str">
        <f t="shared" si="6"/>
        <v> </v>
      </c>
      <c r="CH19" s="4" t="str">
        <f t="shared" si="8"/>
        <v> </v>
      </c>
      <c r="CI19" s="4" t="str">
        <f t="shared" si="10"/>
        <v> </v>
      </c>
      <c r="CJ19" s="4" t="str">
        <f t="shared" si="12"/>
        <v> </v>
      </c>
      <c r="CK19" s="4" t="str">
        <f t="shared" si="14"/>
        <v> </v>
      </c>
      <c r="CL19" s="4" t="str">
        <f t="shared" si="16"/>
        <v> </v>
      </c>
      <c r="CM19" s="4" t="str">
        <f t="shared" si="18"/>
        <v> </v>
      </c>
      <c r="CN19" s="4" t="str">
        <f aca="true" t="shared" si="20" ref="CN19:CN28">IF(AND(ISNUMBER(CN$4),ISNUMBER($CB19)),ABS($CD19-CN$6)-$BS$2*SQRT($D$21*(1/CN$4+1/$CB19)/2)," ")</f>
        <v> </v>
      </c>
      <c r="CO19" s="4">
        <v>0</v>
      </c>
      <c r="CP19" s="4" t="str">
        <f aca="true" t="shared" si="21" ref="CP19:CX19">IF(AND(ISNUMBER(CP$4),ISNUMBER($CB19)),$BS$2*SQRT($D$21*(1/CP$4+1/$CB19)/2)," ")</f>
        <v> </v>
      </c>
      <c r="CQ19" s="4" t="str">
        <f t="shared" si="21"/>
        <v> </v>
      </c>
      <c r="CR19" s="4" t="str">
        <f t="shared" si="21"/>
        <v> </v>
      </c>
      <c r="CS19" s="4" t="str">
        <f t="shared" si="21"/>
        <v> </v>
      </c>
      <c r="CT19" s="4" t="str">
        <f t="shared" si="21"/>
        <v> </v>
      </c>
      <c r="CU19" s="4" t="str">
        <f t="shared" si="21"/>
        <v> </v>
      </c>
      <c r="CV19" s="4" t="str">
        <f t="shared" si="21"/>
        <v> </v>
      </c>
      <c r="CW19" s="4" t="str">
        <f t="shared" si="21"/>
        <v> </v>
      </c>
      <c r="CX19" s="4" t="str">
        <f t="shared" si="21"/>
        <v> </v>
      </c>
    </row>
    <row r="20" spans="1:102" s="4" customFormat="1" ht="36" customHeight="1">
      <c r="A20" s="24" t="s">
        <v>11</v>
      </c>
      <c r="B20" s="25">
        <f>SUM(B34:AY34)</f>
        <v>0.00451967410714286</v>
      </c>
      <c r="C20" s="26">
        <f>SUM(B39:AY39)-1</f>
        <v>4</v>
      </c>
      <c r="D20" s="27">
        <f>B20/C20</f>
        <v>0.001129918526785715</v>
      </c>
      <c r="E20" s="27">
        <f>D20/D21</f>
        <v>7.121019471642449</v>
      </c>
      <c r="F20" s="27">
        <f>FDIST(E20,C20,C21)</f>
        <v>0.0002812242314781213</v>
      </c>
      <c r="G20" s="28">
        <f>IF(F20&lt;0.05,100*((D20-D21)/B26)/(((D20-D21)/B26)+D21),"-")</f>
        <v>44.148517831412526</v>
      </c>
      <c r="H20" s="2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4">
        <v>14</v>
      </c>
      <c r="BA20" s="4">
        <v>5.85</v>
      </c>
      <c r="BB20" s="4">
        <v>5.083</v>
      </c>
      <c r="BC20" s="4">
        <v>4.56</v>
      </c>
      <c r="BD20" s="4">
        <v>4.367</v>
      </c>
      <c r="BE20" s="4">
        <v>4.13</v>
      </c>
      <c r="BF20" s="4">
        <v>3.991</v>
      </c>
      <c r="BG20" s="4">
        <v>3.899</v>
      </c>
      <c r="BH20" s="4">
        <v>3.808</v>
      </c>
      <c r="BI20" s="4">
        <v>3.717</v>
      </c>
      <c r="BJ20" s="4">
        <v>3.627</v>
      </c>
      <c r="BK20" s="4">
        <v>3.537</v>
      </c>
      <c r="BL20" s="4">
        <v>3.449</v>
      </c>
      <c r="BN20" s="4">
        <v>14</v>
      </c>
      <c r="BO20" s="4">
        <v>7.596</v>
      </c>
      <c r="BP20" s="4">
        <v>6.658</v>
      </c>
      <c r="BQ20" s="4">
        <v>6.028</v>
      </c>
      <c r="BR20" s="4">
        <v>5.798</v>
      </c>
      <c r="BS20" s="4">
        <v>5.52</v>
      </c>
      <c r="BT20" s="4">
        <v>5.357</v>
      </c>
      <c r="BU20" s="4">
        <v>5.251</v>
      </c>
      <c r="BV20" s="4">
        <v>5.147</v>
      </c>
      <c r="BW20" s="4">
        <v>5.044</v>
      </c>
      <c r="BX20" s="4">
        <v>4.942</v>
      </c>
      <c r="BY20" s="4">
        <v>4.842</v>
      </c>
      <c r="BZ20" s="4">
        <v>4.743</v>
      </c>
      <c r="CB20" s="4" t="str">
        <f>M32</f>
        <v>-</v>
      </c>
      <c r="CC20" s="4">
        <v>12</v>
      </c>
      <c r="CD20" s="4" t="str">
        <f>'Tukey-Kramer'!D22</f>
        <v>-</v>
      </c>
      <c r="CE20" s="4" t="str">
        <f t="shared" si="2"/>
        <v> </v>
      </c>
      <c r="CF20" s="4" t="str">
        <f t="shared" si="4"/>
        <v> </v>
      </c>
      <c r="CG20" s="4" t="str">
        <f t="shared" si="6"/>
        <v> </v>
      </c>
      <c r="CH20" s="4" t="str">
        <f t="shared" si="8"/>
        <v> </v>
      </c>
      <c r="CI20" s="4" t="str">
        <f t="shared" si="10"/>
        <v> </v>
      </c>
      <c r="CJ20" s="4" t="str">
        <f t="shared" si="12"/>
        <v> </v>
      </c>
      <c r="CK20" s="4" t="str">
        <f t="shared" si="14"/>
        <v> </v>
      </c>
      <c r="CL20" s="4" t="str">
        <f t="shared" si="16"/>
        <v> </v>
      </c>
      <c r="CM20" s="4" t="str">
        <f t="shared" si="18"/>
        <v> </v>
      </c>
      <c r="CN20" s="4" t="str">
        <f t="shared" si="20"/>
        <v> </v>
      </c>
      <c r="CO20" s="4" t="str">
        <f aca="true" t="shared" si="22" ref="CO20:CO28">IF(AND(ISNUMBER(CO$4),ISNUMBER($CB20)),ABS($CD20-CO$6)-$BS$2*SQRT($D$21*(1/CO$4+1/$CB20)/2)," ")</f>
        <v> </v>
      </c>
      <c r="CP20" s="4">
        <v>0</v>
      </c>
      <c r="CQ20" s="4" t="str">
        <f aca="true" t="shared" si="23" ref="CQ20:CX20">IF(AND(ISNUMBER(CQ$4),ISNUMBER($CB20)),$BS$2*SQRT($D$21*(1/CQ$4+1/$CB20)/2)," ")</f>
        <v> </v>
      </c>
      <c r="CR20" s="4" t="str">
        <f t="shared" si="23"/>
        <v> </v>
      </c>
      <c r="CS20" s="4" t="str">
        <f t="shared" si="23"/>
        <v> </v>
      </c>
      <c r="CT20" s="4" t="str">
        <f t="shared" si="23"/>
        <v> </v>
      </c>
      <c r="CU20" s="4" t="str">
        <f t="shared" si="23"/>
        <v> </v>
      </c>
      <c r="CV20" s="4" t="str">
        <f t="shared" si="23"/>
        <v> </v>
      </c>
      <c r="CW20" s="4" t="str">
        <f t="shared" si="23"/>
        <v> </v>
      </c>
      <c r="CX20" s="4" t="str">
        <f t="shared" si="23"/>
        <v> </v>
      </c>
    </row>
    <row r="21" spans="1:102" s="4" customFormat="1" ht="36" customHeight="1">
      <c r="A21" s="24" t="s">
        <v>13</v>
      </c>
      <c r="B21" s="29">
        <f>SUM(B33:AY33)</f>
        <v>0.0053949058928571434</v>
      </c>
      <c r="C21" s="30">
        <f>SUM(B32:AY32)-SUM(B39:AY39)</f>
        <v>34</v>
      </c>
      <c r="D21" s="31">
        <f>B21/C21</f>
        <v>0.00015867370273109246</v>
      </c>
      <c r="E21" s="31"/>
      <c r="F21" s="31"/>
      <c r="G21" s="32">
        <f>IF(F20&lt;0.05,100*D21/(((D20-D21)/B26)+D21),"-")</f>
        <v>55.851482168587474</v>
      </c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4">
        <v>15</v>
      </c>
      <c r="BA21" s="4">
        <v>5.942</v>
      </c>
      <c r="BB21" s="4">
        <v>5.16</v>
      </c>
      <c r="BC21" s="4">
        <v>4.627</v>
      </c>
      <c r="BD21" s="4">
        <v>4.429</v>
      </c>
      <c r="BE21" s="4">
        <v>4.187</v>
      </c>
      <c r="BF21" s="4">
        <v>4.045</v>
      </c>
      <c r="BG21" s="4">
        <v>3.951</v>
      </c>
      <c r="BH21" s="4">
        <v>3.857</v>
      </c>
      <c r="BI21" s="4">
        <v>3.764</v>
      </c>
      <c r="BJ21" s="4">
        <v>3.671</v>
      </c>
      <c r="BK21" s="4">
        <v>3.578</v>
      </c>
      <c r="BL21" s="4">
        <v>3.487</v>
      </c>
      <c r="BN21" s="4">
        <v>15</v>
      </c>
      <c r="BO21" s="4">
        <v>7.717</v>
      </c>
      <c r="BP21" s="4">
        <v>6.759</v>
      </c>
      <c r="BQ21" s="4">
        <v>6.114</v>
      </c>
      <c r="BR21" s="4">
        <v>5.878</v>
      </c>
      <c r="BS21" s="4">
        <v>5.593</v>
      </c>
      <c r="BT21" s="4">
        <v>5.427</v>
      </c>
      <c r="BU21" s="4">
        <v>5.319</v>
      </c>
      <c r="BV21" s="4">
        <v>5.211</v>
      </c>
      <c r="BW21" s="4">
        <v>5.106</v>
      </c>
      <c r="BX21" s="4">
        <v>5.001</v>
      </c>
      <c r="BY21" s="4">
        <v>4.898</v>
      </c>
      <c r="BZ21" s="4">
        <v>4.796</v>
      </c>
      <c r="CB21" s="4" t="str">
        <f>N32</f>
        <v>-</v>
      </c>
      <c r="CC21" s="4">
        <v>13</v>
      </c>
      <c r="CD21" s="4" t="str">
        <f>'Tukey-Kramer'!D23</f>
        <v>-</v>
      </c>
      <c r="CE21" s="4" t="str">
        <f t="shared" si="2"/>
        <v> </v>
      </c>
      <c r="CF21" s="4" t="str">
        <f t="shared" si="4"/>
        <v> </v>
      </c>
      <c r="CG21" s="4" t="str">
        <f t="shared" si="6"/>
        <v> </v>
      </c>
      <c r="CH21" s="4" t="str">
        <f t="shared" si="8"/>
        <v> </v>
      </c>
      <c r="CI21" s="4" t="str">
        <f t="shared" si="10"/>
        <v> </v>
      </c>
      <c r="CJ21" s="4" t="str">
        <f t="shared" si="12"/>
        <v> </v>
      </c>
      <c r="CK21" s="4" t="str">
        <f t="shared" si="14"/>
        <v> </v>
      </c>
      <c r="CL21" s="4" t="str">
        <f t="shared" si="16"/>
        <v> </v>
      </c>
      <c r="CM21" s="4" t="str">
        <f t="shared" si="18"/>
        <v> </v>
      </c>
      <c r="CN21" s="4" t="str">
        <f t="shared" si="20"/>
        <v> </v>
      </c>
      <c r="CO21" s="4" t="str">
        <f t="shared" si="22"/>
        <v> </v>
      </c>
      <c r="CP21" s="4" t="str">
        <f aca="true" t="shared" si="24" ref="CP21:CP28">IF(AND(ISNUMBER(CP$4),ISNUMBER($CB21)),ABS($CD21-CP$6)-$BS$2*SQRT($D$21*(1/CP$4+1/$CB21)/2)," ")</f>
        <v> </v>
      </c>
      <c r="CQ21" s="4">
        <v>0</v>
      </c>
      <c r="CR21" s="4" t="str">
        <f aca="true" t="shared" si="25" ref="CR21:CX21">IF(AND(ISNUMBER(CR$4),ISNUMBER($CB21)),$BS$2*SQRT($D$21*(1/CR$4+1/$CB21)/2)," ")</f>
        <v> </v>
      </c>
      <c r="CS21" s="4" t="str">
        <f t="shared" si="25"/>
        <v> </v>
      </c>
      <c r="CT21" s="4" t="str">
        <f t="shared" si="25"/>
        <v> </v>
      </c>
      <c r="CU21" s="4" t="str">
        <f t="shared" si="25"/>
        <v> </v>
      </c>
      <c r="CV21" s="4" t="str">
        <f t="shared" si="25"/>
        <v> </v>
      </c>
      <c r="CW21" s="4" t="str">
        <f t="shared" si="25"/>
        <v> </v>
      </c>
      <c r="CX21" s="4" t="str">
        <f t="shared" si="25"/>
        <v> </v>
      </c>
    </row>
    <row r="22" spans="1:102" s="4" customFormat="1" ht="18" customHeight="1" thickBot="1">
      <c r="A22" s="24" t="s">
        <v>14</v>
      </c>
      <c r="B22" s="33">
        <f>DEVSQ(B42:AY1041)</f>
        <v>0.009914579999999997</v>
      </c>
      <c r="C22" s="34">
        <f>C20+C21</f>
        <v>38</v>
      </c>
      <c r="D22" s="35"/>
      <c r="E22" s="35"/>
      <c r="F22" s="35"/>
      <c r="G22" s="36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4">
        <v>16</v>
      </c>
      <c r="BA22" s="4">
        <v>6.027</v>
      </c>
      <c r="BB22" s="4">
        <v>5.232</v>
      </c>
      <c r="BC22" s="4">
        <v>4.688</v>
      </c>
      <c r="BD22" s="4">
        <v>4.487</v>
      </c>
      <c r="BE22" s="4">
        <v>4.24</v>
      </c>
      <c r="BF22" s="4">
        <v>4.095</v>
      </c>
      <c r="BG22" s="4">
        <v>3.998</v>
      </c>
      <c r="BH22" s="4">
        <v>3.902</v>
      </c>
      <c r="BI22" s="4">
        <v>3.807</v>
      </c>
      <c r="BJ22" s="4">
        <v>3.712</v>
      </c>
      <c r="BK22" s="4">
        <v>3.617</v>
      </c>
      <c r="BL22" s="4">
        <v>3.523</v>
      </c>
      <c r="BN22" s="4">
        <v>16</v>
      </c>
      <c r="BO22" s="4">
        <v>7.828</v>
      </c>
      <c r="BP22" s="4">
        <v>6.852</v>
      </c>
      <c r="BQ22" s="4">
        <v>6.194</v>
      </c>
      <c r="BR22" s="4">
        <v>5.953</v>
      </c>
      <c r="BS22" s="4">
        <v>5.662</v>
      </c>
      <c r="BT22" s="4">
        <v>5.493</v>
      </c>
      <c r="BU22" s="4">
        <v>5.381</v>
      </c>
      <c r="BV22" s="4">
        <v>5.271</v>
      </c>
      <c r="BW22" s="4">
        <v>5.163</v>
      </c>
      <c r="BX22" s="4">
        <v>5.056</v>
      </c>
      <c r="BY22" s="4">
        <v>4.95</v>
      </c>
      <c r="BZ22" s="4">
        <v>4.845</v>
      </c>
      <c r="CB22" s="4" t="str">
        <f>O32</f>
        <v>-</v>
      </c>
      <c r="CC22" s="4">
        <v>14</v>
      </c>
      <c r="CD22" s="4" t="str">
        <f>'Tukey-Kramer'!D24</f>
        <v>-</v>
      </c>
      <c r="CE22" s="4" t="str">
        <f t="shared" si="2"/>
        <v> </v>
      </c>
      <c r="CF22" s="4" t="str">
        <f t="shared" si="4"/>
        <v> </v>
      </c>
      <c r="CG22" s="4" t="str">
        <f t="shared" si="6"/>
        <v> </v>
      </c>
      <c r="CH22" s="4" t="str">
        <f t="shared" si="8"/>
        <v> </v>
      </c>
      <c r="CI22" s="4" t="str">
        <f t="shared" si="10"/>
        <v> </v>
      </c>
      <c r="CJ22" s="4" t="str">
        <f t="shared" si="12"/>
        <v> </v>
      </c>
      <c r="CK22" s="4" t="str">
        <f t="shared" si="14"/>
        <v> </v>
      </c>
      <c r="CL22" s="4" t="str">
        <f t="shared" si="16"/>
        <v> </v>
      </c>
      <c r="CM22" s="4" t="str">
        <f t="shared" si="18"/>
        <v> </v>
      </c>
      <c r="CN22" s="4" t="str">
        <f t="shared" si="20"/>
        <v> </v>
      </c>
      <c r="CO22" s="4" t="str">
        <f t="shared" si="22"/>
        <v> </v>
      </c>
      <c r="CP22" s="4" t="str">
        <f t="shared" si="24"/>
        <v> </v>
      </c>
      <c r="CQ22" s="4" t="str">
        <f aca="true" t="shared" si="26" ref="CQ22:CQ28">IF(AND(ISNUMBER(CQ$4),ISNUMBER($CB22)),ABS($CD22-CQ$6)-$BS$2*SQRT($D$21*(1/CQ$4+1/$CB22)/2)," ")</f>
        <v> </v>
      </c>
      <c r="CR22" s="4">
        <v>0</v>
      </c>
      <c r="CS22" s="4" t="str">
        <f aca="true" t="shared" si="27" ref="CS22:CX22">IF(AND(ISNUMBER(CS$4),ISNUMBER($CB22)),$BS$2*SQRT($D$21*(1/CS$4+1/$CB22)/2)," ")</f>
        <v> </v>
      </c>
      <c r="CT22" s="4" t="str">
        <f t="shared" si="27"/>
        <v> </v>
      </c>
      <c r="CU22" s="4" t="str">
        <f t="shared" si="27"/>
        <v> </v>
      </c>
      <c r="CV22" s="4" t="str">
        <f t="shared" si="27"/>
        <v> </v>
      </c>
      <c r="CW22" s="4" t="str">
        <f t="shared" si="27"/>
        <v> </v>
      </c>
      <c r="CX22" s="4" t="str">
        <f t="shared" si="27"/>
        <v> </v>
      </c>
    </row>
    <row r="23" spans="1:102" s="6" customFormat="1" ht="16.5" customHeight="1">
      <c r="A23" s="37"/>
      <c r="B23" s="37"/>
      <c r="C23" s="37"/>
      <c r="D23" s="37"/>
      <c r="E23" s="37"/>
      <c r="F23" s="37"/>
      <c r="G23" s="37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6">
        <v>17</v>
      </c>
      <c r="BA23" s="6">
        <v>6.106</v>
      </c>
      <c r="BB23" s="6">
        <v>5.298</v>
      </c>
      <c r="BC23" s="6">
        <v>4.746</v>
      </c>
      <c r="BD23" s="6">
        <v>4.54</v>
      </c>
      <c r="BE23" s="6">
        <v>4.289</v>
      </c>
      <c r="BF23" s="6">
        <v>4.141</v>
      </c>
      <c r="BG23" s="6">
        <v>4.043</v>
      </c>
      <c r="BH23" s="6">
        <v>3.945</v>
      </c>
      <c r="BI23" s="6">
        <v>3.847</v>
      </c>
      <c r="BJ23" s="6">
        <v>3.75</v>
      </c>
      <c r="BK23" s="6">
        <v>3.652</v>
      </c>
      <c r="BL23" s="6">
        <v>3.556</v>
      </c>
      <c r="BN23" s="6">
        <v>17</v>
      </c>
      <c r="BO23" s="6">
        <v>7.932</v>
      </c>
      <c r="BP23" s="6">
        <v>6.939</v>
      </c>
      <c r="BQ23" s="6">
        <v>6.269</v>
      </c>
      <c r="BR23" s="6">
        <v>6.023</v>
      </c>
      <c r="BS23" s="6">
        <v>5.727</v>
      </c>
      <c r="BT23" s="6">
        <v>5.553</v>
      </c>
      <c r="BU23" s="6">
        <v>5.439</v>
      </c>
      <c r="BV23" s="6">
        <v>5.327</v>
      </c>
      <c r="BW23" s="6">
        <v>5.216</v>
      </c>
      <c r="BX23" s="6">
        <v>5.107</v>
      </c>
      <c r="BY23" s="6">
        <v>4.998</v>
      </c>
      <c r="BZ23" s="6">
        <v>4.891</v>
      </c>
      <c r="CB23" s="6" t="str">
        <f>P32</f>
        <v>-</v>
      </c>
      <c r="CC23" s="6">
        <v>15</v>
      </c>
      <c r="CD23" s="6" t="str">
        <f>'Tukey-Kramer'!D25</f>
        <v>-</v>
      </c>
      <c r="CE23" s="6" t="str">
        <f t="shared" si="2"/>
        <v> </v>
      </c>
      <c r="CF23" s="6" t="str">
        <f t="shared" si="4"/>
        <v> </v>
      </c>
      <c r="CG23" s="6" t="str">
        <f t="shared" si="6"/>
        <v> </v>
      </c>
      <c r="CH23" s="6" t="str">
        <f t="shared" si="8"/>
        <v> </v>
      </c>
      <c r="CI23" s="6" t="str">
        <f t="shared" si="10"/>
        <v> </v>
      </c>
      <c r="CJ23" s="6" t="str">
        <f t="shared" si="12"/>
        <v> </v>
      </c>
      <c r="CK23" s="6" t="str">
        <f t="shared" si="14"/>
        <v> </v>
      </c>
      <c r="CL23" s="6" t="str">
        <f t="shared" si="16"/>
        <v> </v>
      </c>
      <c r="CM23" s="6" t="str">
        <f t="shared" si="18"/>
        <v> </v>
      </c>
      <c r="CN23" s="6" t="str">
        <f t="shared" si="20"/>
        <v> </v>
      </c>
      <c r="CO23" s="6" t="str">
        <f t="shared" si="22"/>
        <v> </v>
      </c>
      <c r="CP23" s="6" t="str">
        <f t="shared" si="24"/>
        <v> </v>
      </c>
      <c r="CQ23" s="6" t="str">
        <f t="shared" si="26"/>
        <v> </v>
      </c>
      <c r="CR23" s="6" t="str">
        <f aca="true" t="shared" si="28" ref="CR23:CR28">IF(AND(ISNUMBER(CR$4),ISNUMBER($CB23)),ABS($CD23-CR$6)-$BS$2*SQRT($D$21*(1/CR$4+1/$CB23)/2)," ")</f>
        <v> </v>
      </c>
      <c r="CS23" s="6">
        <v>0</v>
      </c>
      <c r="CT23" s="6" t="str">
        <f>IF(AND(ISNUMBER(CT$4),ISNUMBER($CB23)),$BS$2*SQRT($D$21*(1/CT$4+1/$CB23)/2)," ")</f>
        <v> </v>
      </c>
      <c r="CU23" s="6" t="str">
        <f>IF(AND(ISNUMBER(CU$4),ISNUMBER($CB23)),$BS$2*SQRT($D$21*(1/CU$4+1/$CB23)/2)," ")</f>
        <v> </v>
      </c>
      <c r="CV23" s="6" t="str">
        <f>IF(AND(ISNUMBER(CV$4),ISNUMBER($CB23)),$BS$2*SQRT($D$21*(1/CV$4+1/$CB23)/2)," ")</f>
        <v> </v>
      </c>
      <c r="CW23" s="6" t="str">
        <f>IF(AND(ISNUMBER(CW$4),ISNUMBER($CB23)),$BS$2*SQRT($D$21*(1/CW$4+1/$CB23)/2)," ")</f>
        <v> </v>
      </c>
      <c r="CX23" s="6" t="str">
        <f>IF(AND(ISNUMBER(CX$4),ISNUMBER($CB23)),$BS$2*SQRT($D$21*(1/CX$4+1/$CB23)/2)," ")</f>
        <v> </v>
      </c>
    </row>
    <row r="24" spans="1:102" s="4" customFormat="1" ht="18" customHeight="1" hidden="1">
      <c r="A24" s="40"/>
      <c r="B24" s="40"/>
      <c r="C24" s="40"/>
      <c r="D24" s="40"/>
      <c r="E24" s="40"/>
      <c r="F24" s="40"/>
      <c r="G24" s="40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4">
        <v>18</v>
      </c>
      <c r="BA24" s="4">
        <v>6.179</v>
      </c>
      <c r="BB24" s="4">
        <v>5.36</v>
      </c>
      <c r="BC24" s="4">
        <v>4.799</v>
      </c>
      <c r="BD24" s="4">
        <v>4.591</v>
      </c>
      <c r="BE24" s="4">
        <v>4.335</v>
      </c>
      <c r="BF24" s="4">
        <v>4.184</v>
      </c>
      <c r="BG24" s="4">
        <v>4.084</v>
      </c>
      <c r="BH24" s="4">
        <v>3.984</v>
      </c>
      <c r="BI24" s="4">
        <v>3.885</v>
      </c>
      <c r="BJ24" s="4">
        <v>3.785</v>
      </c>
      <c r="BK24" s="4">
        <v>3.685</v>
      </c>
      <c r="BL24" s="4">
        <v>3.587</v>
      </c>
      <c r="BN24" s="4">
        <v>18</v>
      </c>
      <c r="BO24" s="4">
        <v>8.03</v>
      </c>
      <c r="BP24" s="4">
        <v>7.02</v>
      </c>
      <c r="BQ24" s="4">
        <v>6.339</v>
      </c>
      <c r="BR24" s="4">
        <v>6.089</v>
      </c>
      <c r="BS24" s="4">
        <v>5.786</v>
      </c>
      <c r="BT24" s="4">
        <v>5.61</v>
      </c>
      <c r="BU24" s="4">
        <v>5.494</v>
      </c>
      <c r="BV24" s="4">
        <v>5.379</v>
      </c>
      <c r="BW24" s="4">
        <v>5.266</v>
      </c>
      <c r="BX24" s="4">
        <v>5.154</v>
      </c>
      <c r="BY24" s="4">
        <v>5.044</v>
      </c>
      <c r="BZ24" s="4">
        <v>4.934</v>
      </c>
      <c r="CB24" s="4" t="str">
        <f>Q32</f>
        <v>-</v>
      </c>
      <c r="CC24" s="4">
        <v>16</v>
      </c>
      <c r="CD24" s="4" t="str">
        <f>'Tukey-Kramer'!D26</f>
        <v>-</v>
      </c>
      <c r="CE24" s="4" t="str">
        <f t="shared" si="2"/>
        <v> </v>
      </c>
      <c r="CF24" s="4" t="str">
        <f t="shared" si="4"/>
        <v> </v>
      </c>
      <c r="CG24" s="4" t="str">
        <f t="shared" si="6"/>
        <v> </v>
      </c>
      <c r="CH24" s="4" t="str">
        <f t="shared" si="8"/>
        <v> </v>
      </c>
      <c r="CI24" s="4" t="str">
        <f t="shared" si="10"/>
        <v> </v>
      </c>
      <c r="CJ24" s="4" t="str">
        <f t="shared" si="12"/>
        <v> </v>
      </c>
      <c r="CK24" s="4" t="str">
        <f t="shared" si="14"/>
        <v> </v>
      </c>
      <c r="CL24" s="4" t="str">
        <f t="shared" si="16"/>
        <v> </v>
      </c>
      <c r="CM24" s="4" t="str">
        <f t="shared" si="18"/>
        <v> </v>
      </c>
      <c r="CN24" s="4" t="str">
        <f t="shared" si="20"/>
        <v> </v>
      </c>
      <c r="CO24" s="4" t="str">
        <f t="shared" si="22"/>
        <v> </v>
      </c>
      <c r="CP24" s="4" t="str">
        <f t="shared" si="24"/>
        <v> </v>
      </c>
      <c r="CQ24" s="4" t="str">
        <f t="shared" si="26"/>
        <v> </v>
      </c>
      <c r="CR24" s="4" t="str">
        <f t="shared" si="28"/>
        <v> </v>
      </c>
      <c r="CS24" s="4" t="str">
        <f>IF(AND(ISNUMBER(CS$4),ISNUMBER($CB24)),ABS($CD24-CS$6)-$BS$2*SQRT($D$21*(1/CS$4+1/$CB24)/2)," ")</f>
        <v> </v>
      </c>
      <c r="CT24" s="4">
        <v>0</v>
      </c>
      <c r="CU24" s="4" t="str">
        <f>IF(AND(ISNUMBER(CU$4),ISNUMBER($CB24)),$BS$2*SQRT($D$21*(1/CU$4+1/$CB24)/2)," ")</f>
        <v> </v>
      </c>
      <c r="CV24" s="4" t="str">
        <f>IF(AND(ISNUMBER(CV$4),ISNUMBER($CB24)),$BS$2*SQRT($D$21*(1/CV$4+1/$CB24)/2)," ")</f>
        <v> </v>
      </c>
      <c r="CW24" s="4" t="str">
        <f>IF(AND(ISNUMBER(CW$4),ISNUMBER($CB24)),$BS$2*SQRT($D$21*(1/CW$4+1/$CB24)/2)," ")</f>
        <v> </v>
      </c>
      <c r="CX24" s="4" t="str">
        <f>IF(AND(ISNUMBER(CX$4),ISNUMBER($CB24)),$BS$2*SQRT($D$21*(1/CX$4+1/$CB24)/2)," ")</f>
        <v> </v>
      </c>
    </row>
    <row r="25" spans="1:102" s="4" customFormat="1" ht="18" customHeight="1" hidden="1">
      <c r="A25" s="40" t="s">
        <v>2</v>
      </c>
      <c r="B25" s="40">
        <f>AVERAGE(B42:AY1041)</f>
        <v>0.08519999999999998</v>
      </c>
      <c r="C25" s="40"/>
      <c r="D25" s="40"/>
      <c r="E25" s="40"/>
      <c r="F25" s="40"/>
      <c r="G25" s="40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4">
        <v>19</v>
      </c>
      <c r="BA25" s="4">
        <v>6.248</v>
      </c>
      <c r="BB25" s="4">
        <v>5.418</v>
      </c>
      <c r="BC25" s="4">
        <v>4.849</v>
      </c>
      <c r="BD25" s="4">
        <v>4.638</v>
      </c>
      <c r="BE25" s="4">
        <v>4.379</v>
      </c>
      <c r="BF25" s="4">
        <v>4.225</v>
      </c>
      <c r="BG25" s="4">
        <v>4.123</v>
      </c>
      <c r="BH25" s="4">
        <v>4.022</v>
      </c>
      <c r="BI25" s="4">
        <v>3.92</v>
      </c>
      <c r="BJ25" s="4">
        <v>3.818</v>
      </c>
      <c r="BK25" s="4">
        <v>3.717</v>
      </c>
      <c r="BL25" s="4">
        <v>3.615</v>
      </c>
      <c r="BN25" s="4">
        <v>19</v>
      </c>
      <c r="BO25" s="4">
        <v>8.122</v>
      </c>
      <c r="BP25" s="4">
        <v>7.097</v>
      </c>
      <c r="BQ25" s="4">
        <v>6.405</v>
      </c>
      <c r="BR25" s="4">
        <v>6.151</v>
      </c>
      <c r="BS25" s="4">
        <v>5.843</v>
      </c>
      <c r="BT25" s="4">
        <v>5.663</v>
      </c>
      <c r="BU25" s="4">
        <v>5.545</v>
      </c>
      <c r="BV25" s="4">
        <v>5.429</v>
      </c>
      <c r="BW25" s="4">
        <v>5.313</v>
      </c>
      <c r="BX25" s="4">
        <v>5.199</v>
      </c>
      <c r="BY25" s="4">
        <v>5.086</v>
      </c>
      <c r="BZ25" s="4">
        <v>4.974</v>
      </c>
      <c r="CB25" s="4" t="str">
        <f>R32</f>
        <v>-</v>
      </c>
      <c r="CC25" s="4">
        <v>17</v>
      </c>
      <c r="CD25" s="4" t="str">
        <f>'Tukey-Kramer'!D27</f>
        <v>-</v>
      </c>
      <c r="CE25" s="4" t="str">
        <f t="shared" si="2"/>
        <v> </v>
      </c>
      <c r="CF25" s="4" t="str">
        <f t="shared" si="4"/>
        <v> </v>
      </c>
      <c r="CG25" s="4" t="str">
        <f t="shared" si="6"/>
        <v> </v>
      </c>
      <c r="CH25" s="4" t="str">
        <f t="shared" si="8"/>
        <v> </v>
      </c>
      <c r="CI25" s="4" t="str">
        <f t="shared" si="10"/>
        <v> </v>
      </c>
      <c r="CJ25" s="4" t="str">
        <f t="shared" si="12"/>
        <v> </v>
      </c>
      <c r="CK25" s="4" t="str">
        <f t="shared" si="14"/>
        <v> </v>
      </c>
      <c r="CL25" s="4" t="str">
        <f t="shared" si="16"/>
        <v> </v>
      </c>
      <c r="CM25" s="4" t="str">
        <f t="shared" si="18"/>
        <v> </v>
      </c>
      <c r="CN25" s="4" t="str">
        <f t="shared" si="20"/>
        <v> </v>
      </c>
      <c r="CO25" s="4" t="str">
        <f t="shared" si="22"/>
        <v> </v>
      </c>
      <c r="CP25" s="4" t="str">
        <f t="shared" si="24"/>
        <v> </v>
      </c>
      <c r="CQ25" s="4" t="str">
        <f t="shared" si="26"/>
        <v> </v>
      </c>
      <c r="CR25" s="4" t="str">
        <f t="shared" si="28"/>
        <v> </v>
      </c>
      <c r="CS25" s="4" t="str">
        <f>IF(AND(ISNUMBER(CS$4),ISNUMBER($CB25)),ABS($CD25-CS$6)-$BS$2*SQRT($D$21*(1/CS$4+1/$CB25)/2)," ")</f>
        <v> </v>
      </c>
      <c r="CT25" s="4" t="str">
        <f>IF(AND(ISNUMBER(CT$4),ISNUMBER($CB25)),ABS($CD25-CT$6)-$BS$2*SQRT($D$21*(1/CT$4+1/$CB25)/2)," ")</f>
        <v> </v>
      </c>
      <c r="CU25" s="4">
        <v>0</v>
      </c>
      <c r="CV25" s="4" t="str">
        <f>IF(AND(ISNUMBER(CV$4),ISNUMBER($CB25)),$BS$2*SQRT($D$21*(1/CV$4+1/$CB25)/2)," ")</f>
        <v> </v>
      </c>
      <c r="CW25" s="4" t="str">
        <f>IF(AND(ISNUMBER(CW$4),ISNUMBER($CB25)),$BS$2*SQRT($D$21*(1/CW$4+1/$CB25)/2)," ")</f>
        <v> </v>
      </c>
      <c r="CX25" s="4" t="str">
        <f>IF(AND(ISNUMBER(CX$4),ISNUMBER($CB25)),$BS$2*SQRT($D$21*(1/CX$4+1/$CB25)/2)," ")</f>
        <v> </v>
      </c>
    </row>
    <row r="26" spans="1:102" s="4" customFormat="1" ht="18" customHeight="1" hidden="1">
      <c r="A26" s="40" t="s">
        <v>3</v>
      </c>
      <c r="B26" s="40">
        <f>(1/C20)*(SUM(B32:AY32)-(SUMSQ(B32:AY32)/SUM(B32:AY32)))</f>
        <v>7.743589743589744</v>
      </c>
      <c r="C26" s="40"/>
      <c r="D26" s="40"/>
      <c r="E26" s="40"/>
      <c r="F26" s="40"/>
      <c r="G26" s="40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4">
        <v>20</v>
      </c>
      <c r="BA26" s="4">
        <v>6.313</v>
      </c>
      <c r="BB26" s="4">
        <v>5.472</v>
      </c>
      <c r="BC26" s="4">
        <v>4.897</v>
      </c>
      <c r="BD26" s="4">
        <v>4.682</v>
      </c>
      <c r="BE26" s="4">
        <v>4.419</v>
      </c>
      <c r="BF26" s="4">
        <v>4.264</v>
      </c>
      <c r="BG26" s="4">
        <v>4.16</v>
      </c>
      <c r="BH26" s="4">
        <v>4.057</v>
      </c>
      <c r="BI26" s="4">
        <v>3.953</v>
      </c>
      <c r="BJ26" s="4">
        <v>3.85</v>
      </c>
      <c r="BK26" s="4">
        <v>3.746</v>
      </c>
      <c r="BL26" s="4">
        <v>3.643</v>
      </c>
      <c r="BN26" s="4">
        <v>20</v>
      </c>
      <c r="BO26" s="4">
        <v>8.208</v>
      </c>
      <c r="BP26" s="4">
        <v>7.17</v>
      </c>
      <c r="BQ26" s="4">
        <v>6.467</v>
      </c>
      <c r="BR26" s="4">
        <v>6.209</v>
      </c>
      <c r="BS26" s="4">
        <v>5.897</v>
      </c>
      <c r="BT26" s="4">
        <v>5.714</v>
      </c>
      <c r="BU26" s="4">
        <v>5.594</v>
      </c>
      <c r="BV26" s="4">
        <v>5.475</v>
      </c>
      <c r="BW26" s="4">
        <v>5.358</v>
      </c>
      <c r="BX26" s="4">
        <v>5.241</v>
      </c>
      <c r="BY26" s="4">
        <v>5.126</v>
      </c>
      <c r="BZ26" s="4">
        <v>5.012</v>
      </c>
      <c r="CB26" s="4" t="str">
        <f>S32</f>
        <v>-</v>
      </c>
      <c r="CC26" s="4">
        <v>18</v>
      </c>
      <c r="CD26" s="4" t="str">
        <f>'Tukey-Kramer'!D28</f>
        <v>-</v>
      </c>
      <c r="CE26" s="4" t="str">
        <f t="shared" si="2"/>
        <v> </v>
      </c>
      <c r="CF26" s="4" t="str">
        <f t="shared" si="4"/>
        <v> </v>
      </c>
      <c r="CG26" s="4" t="str">
        <f t="shared" si="6"/>
        <v> </v>
      </c>
      <c r="CH26" s="4" t="str">
        <f t="shared" si="8"/>
        <v> </v>
      </c>
      <c r="CI26" s="4" t="str">
        <f t="shared" si="10"/>
        <v> </v>
      </c>
      <c r="CJ26" s="4" t="str">
        <f t="shared" si="12"/>
        <v> </v>
      </c>
      <c r="CK26" s="4" t="str">
        <f t="shared" si="14"/>
        <v> </v>
      </c>
      <c r="CL26" s="4" t="str">
        <f t="shared" si="16"/>
        <v> </v>
      </c>
      <c r="CM26" s="4" t="str">
        <f t="shared" si="18"/>
        <v> </v>
      </c>
      <c r="CN26" s="4" t="str">
        <f t="shared" si="20"/>
        <v> </v>
      </c>
      <c r="CO26" s="4" t="str">
        <f t="shared" si="22"/>
        <v> </v>
      </c>
      <c r="CP26" s="4" t="str">
        <f t="shared" si="24"/>
        <v> </v>
      </c>
      <c r="CQ26" s="4" t="str">
        <f t="shared" si="26"/>
        <v> </v>
      </c>
      <c r="CR26" s="4" t="str">
        <f t="shared" si="28"/>
        <v> </v>
      </c>
      <c r="CS26" s="4" t="str">
        <f>IF(AND(ISNUMBER(CS$4),ISNUMBER($CB26)),ABS($CD26-CS$6)-$BS$2*SQRT($D$21*(1/CS$4+1/$CB26)/2)," ")</f>
        <v> </v>
      </c>
      <c r="CT26" s="4" t="str">
        <f>IF(AND(ISNUMBER(CT$4),ISNUMBER($CB26)),ABS($CD26-CT$6)-$BS$2*SQRT($D$21*(1/CT$4+1/$CB26)/2)," ")</f>
        <v> </v>
      </c>
      <c r="CU26" s="4" t="str">
        <f>IF(AND(ISNUMBER(CU$4),ISNUMBER($CB26)),ABS($CD26-CU$6)-$BS$2*SQRT($D$21*(1/CU$4+1/$CB26)/2)," ")</f>
        <v> </v>
      </c>
      <c r="CV26" s="4">
        <v>0</v>
      </c>
      <c r="CW26" s="4" t="str">
        <f>IF(AND(ISNUMBER(CW$4),ISNUMBER($CB26)),$BS$2*SQRT($D$21*(1/CW$4+1/$CB26)/2)," ")</f>
        <v> </v>
      </c>
      <c r="CX26" s="4" t="str">
        <f>IF(AND(ISNUMBER(CX$4),ISNUMBER($CB26)),$BS$2*SQRT($D$21*(1/CX$4+1/$CB26)/2)," ")</f>
        <v> </v>
      </c>
    </row>
    <row r="27" spans="1:102" s="4" customFormat="1" ht="18" customHeight="1" hidden="1">
      <c r="A27" s="40"/>
      <c r="B27" s="40"/>
      <c r="C27" s="40"/>
      <c r="D27" s="40"/>
      <c r="E27" s="40"/>
      <c r="F27" s="40"/>
      <c r="G27" s="40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CB27" s="4" t="str">
        <f>T32</f>
        <v>-</v>
      </c>
      <c r="CC27" s="4">
        <v>19</v>
      </c>
      <c r="CD27" s="4" t="str">
        <f>'Tukey-Kramer'!D29</f>
        <v>-</v>
      </c>
      <c r="CE27" s="4" t="str">
        <f t="shared" si="2"/>
        <v> </v>
      </c>
      <c r="CF27" s="4" t="str">
        <f t="shared" si="4"/>
        <v> </v>
      </c>
      <c r="CG27" s="4" t="str">
        <f t="shared" si="6"/>
        <v> </v>
      </c>
      <c r="CH27" s="4" t="str">
        <f t="shared" si="8"/>
        <v> </v>
      </c>
      <c r="CI27" s="4" t="str">
        <f t="shared" si="10"/>
        <v> </v>
      </c>
      <c r="CJ27" s="4" t="str">
        <f t="shared" si="12"/>
        <v> </v>
      </c>
      <c r="CK27" s="4" t="str">
        <f t="shared" si="14"/>
        <v> </v>
      </c>
      <c r="CL27" s="4" t="str">
        <f t="shared" si="16"/>
        <v> </v>
      </c>
      <c r="CM27" s="4" t="str">
        <f t="shared" si="18"/>
        <v> </v>
      </c>
      <c r="CN27" s="4" t="str">
        <f t="shared" si="20"/>
        <v> </v>
      </c>
      <c r="CO27" s="4" t="str">
        <f t="shared" si="22"/>
        <v> </v>
      </c>
      <c r="CP27" s="4" t="str">
        <f t="shared" si="24"/>
        <v> </v>
      </c>
      <c r="CQ27" s="4" t="str">
        <f t="shared" si="26"/>
        <v> </v>
      </c>
      <c r="CR27" s="4" t="str">
        <f t="shared" si="28"/>
        <v> </v>
      </c>
      <c r="CS27" s="4" t="str">
        <f>IF(AND(ISNUMBER(CS$4),ISNUMBER($CB27)),ABS($CD27-CS$6)-$BS$2*SQRT($D$21*(1/CS$4+1/$CB27)/2)," ")</f>
        <v> </v>
      </c>
      <c r="CT27" s="4" t="str">
        <f>IF(AND(ISNUMBER(CT$4),ISNUMBER($CB27)),ABS($CD27-CT$6)-$BS$2*SQRT($D$21*(1/CT$4+1/$CB27)/2)," ")</f>
        <v> </v>
      </c>
      <c r="CU27" s="4" t="str">
        <f>IF(AND(ISNUMBER(CU$4),ISNUMBER($CB27)),ABS($CD27-CU$6)-$BS$2*SQRT($D$21*(1/CU$4+1/$CB27)/2)," ")</f>
        <v> </v>
      </c>
      <c r="CV27" s="4" t="str">
        <f>IF(AND(ISNUMBER(CV$4),ISNUMBER($CB27)),ABS($CD27-CV$6)-$BS$2*SQRT($D$21*(1/CV$4+1/$CB27)/2)," ")</f>
        <v> </v>
      </c>
      <c r="CW27" s="4">
        <v>0</v>
      </c>
      <c r="CX27" s="4" t="str">
        <f>IF(AND(ISNUMBER(CX$4),ISNUMBER($CB27)),$BS$2*SQRT($D$21*(1/CX$4+1/$CB27)/2)," ")</f>
        <v> </v>
      </c>
    </row>
    <row r="28" spans="1:102" s="4" customFormat="1" ht="18" customHeight="1" hidden="1">
      <c r="A28" s="40"/>
      <c r="B28" s="40"/>
      <c r="C28" s="40"/>
      <c r="D28" s="40"/>
      <c r="E28" s="40"/>
      <c r="F28" s="40"/>
      <c r="G28" s="40"/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BA28" s="4">
        <f aca="true" t="shared" si="29" ref="BA28:BK28">IF(($C$20+1)=$AZ7,1,0)*IF($C$21&gt;=BA$5,1,0)*IF($C$21&lt;BB$5,1,0)*(((1/BA$5-1/$C$21)/(1/BA$5-1/BB$5))*(BB7-BA7)+BA7)</f>
        <v>0</v>
      </c>
      <c r="BB28" s="4">
        <f t="shared" si="29"/>
        <v>0</v>
      </c>
      <c r="BC28" s="4">
        <f t="shared" si="29"/>
        <v>0</v>
      </c>
      <c r="BD28" s="4">
        <f t="shared" si="29"/>
        <v>0</v>
      </c>
      <c r="BE28" s="4">
        <f t="shared" si="29"/>
        <v>0</v>
      </c>
      <c r="BF28" s="4">
        <f t="shared" si="29"/>
        <v>0</v>
      </c>
      <c r="BG28" s="4">
        <f t="shared" si="29"/>
        <v>0</v>
      </c>
      <c r="BH28" s="4">
        <f t="shared" si="29"/>
        <v>0</v>
      </c>
      <c r="BI28" s="4">
        <f t="shared" si="29"/>
        <v>0</v>
      </c>
      <c r="BJ28" s="4">
        <f t="shared" si="29"/>
        <v>0</v>
      </c>
      <c r="BK28" s="4">
        <f t="shared" si="29"/>
        <v>0</v>
      </c>
      <c r="BO28" s="4">
        <f aca="true" t="shared" si="30" ref="BO28:BY28">IF(($C$20+1)=$AZ7,1,0)*IF($C$21&gt;=BO$5,1,0)*IF($C$21&lt;BP$5,1,0)*(((1/BO$5-1/$C$21)/(1/BO$5-1/BP$5))*(BP7-BO7)+BO7)</f>
        <v>0</v>
      </c>
      <c r="BP28" s="4">
        <f t="shared" si="30"/>
        <v>0</v>
      </c>
      <c r="BQ28" s="4">
        <f t="shared" si="30"/>
        <v>0</v>
      </c>
      <c r="BR28" s="4">
        <f t="shared" si="30"/>
        <v>0</v>
      </c>
      <c r="BS28" s="4">
        <f t="shared" si="30"/>
        <v>0</v>
      </c>
      <c r="BT28" s="4">
        <f t="shared" si="30"/>
        <v>0</v>
      </c>
      <c r="BU28" s="4">
        <f t="shared" si="30"/>
        <v>0</v>
      </c>
      <c r="BV28" s="4">
        <f t="shared" si="30"/>
        <v>0</v>
      </c>
      <c r="BW28" s="4">
        <f t="shared" si="30"/>
        <v>0</v>
      </c>
      <c r="BX28" s="4">
        <f t="shared" si="30"/>
        <v>0</v>
      </c>
      <c r="BY28" s="4">
        <f t="shared" si="30"/>
        <v>0</v>
      </c>
      <c r="CB28" s="4" t="str">
        <f>U32</f>
        <v>-</v>
      </c>
      <c r="CC28" s="4">
        <v>20</v>
      </c>
      <c r="CD28" s="4" t="str">
        <f>'Tukey-Kramer'!D30</f>
        <v>-</v>
      </c>
      <c r="CE28" s="4" t="str">
        <f t="shared" si="2"/>
        <v> </v>
      </c>
      <c r="CF28" s="4" t="str">
        <f t="shared" si="4"/>
        <v> </v>
      </c>
      <c r="CG28" s="4" t="str">
        <f t="shared" si="6"/>
        <v> </v>
      </c>
      <c r="CH28" s="4" t="str">
        <f t="shared" si="8"/>
        <v> </v>
      </c>
      <c r="CI28" s="4" t="str">
        <f t="shared" si="10"/>
        <v> </v>
      </c>
      <c r="CJ28" s="4" t="str">
        <f t="shared" si="12"/>
        <v> </v>
      </c>
      <c r="CK28" s="4" t="str">
        <f t="shared" si="14"/>
        <v> </v>
      </c>
      <c r="CL28" s="4" t="str">
        <f t="shared" si="16"/>
        <v> </v>
      </c>
      <c r="CM28" s="4" t="str">
        <f t="shared" si="18"/>
        <v> </v>
      </c>
      <c r="CN28" s="4" t="str">
        <f t="shared" si="20"/>
        <v> </v>
      </c>
      <c r="CO28" s="4" t="str">
        <f t="shared" si="22"/>
        <v> </v>
      </c>
      <c r="CP28" s="4" t="str">
        <f t="shared" si="24"/>
        <v> </v>
      </c>
      <c r="CQ28" s="4" t="str">
        <f t="shared" si="26"/>
        <v> </v>
      </c>
      <c r="CR28" s="4" t="str">
        <f t="shared" si="28"/>
        <v> </v>
      </c>
      <c r="CS28" s="4" t="str">
        <f>IF(AND(ISNUMBER(CS$4),ISNUMBER($CB28)),ABS($CD28-CS$6)-$BS$2*SQRT($D$21*(1/CS$4+1/$CB28)/2)," ")</f>
        <v> </v>
      </c>
      <c r="CT28" s="4" t="str">
        <f>IF(AND(ISNUMBER(CT$4),ISNUMBER($CB28)),ABS($CD28-CT$6)-$BS$2*SQRT($D$21*(1/CT$4+1/$CB28)/2)," ")</f>
        <v> </v>
      </c>
      <c r="CU28" s="4" t="str">
        <f>IF(AND(ISNUMBER(CU$4),ISNUMBER($CB28)),ABS($CD28-CU$6)-$BS$2*SQRT($D$21*(1/CU$4+1/$CB28)/2)," ")</f>
        <v> </v>
      </c>
      <c r="CV28" s="4" t="str">
        <f>IF(AND(ISNUMBER(CV$4),ISNUMBER($CB28)),ABS($CD28-CV$6)-$BS$2*SQRT($D$21*(1/CV$4+1/$CB28)/2)," ")</f>
        <v> </v>
      </c>
      <c r="CW28" s="4" t="str">
        <f>IF(AND(ISNUMBER(CW$4),ISNUMBER($CB28)),ABS($CD28-CW$6)-$BS$2*SQRT($D$21*(1/CW$4+1/$CB28)/2)," ")</f>
        <v> </v>
      </c>
      <c r="CX28" s="4">
        <v>0</v>
      </c>
    </row>
    <row r="29" spans="1:77" s="67" customFormat="1" ht="18.75" customHeight="1" thickBot="1">
      <c r="A29" s="37"/>
      <c r="B29" s="66" t="str">
        <f>IF(B41=0," ",LEFT(B41,10))</f>
        <v>Tillamook</v>
      </c>
      <c r="C29" s="66" t="str">
        <f aca="true" t="shared" si="31" ref="C29:AY29">IF(C41=0," ",LEFT(C41,10))</f>
        <v>Newport</v>
      </c>
      <c r="D29" s="66" t="str">
        <f t="shared" si="31"/>
        <v>Petersburg</v>
      </c>
      <c r="E29" s="66" t="str">
        <f t="shared" si="31"/>
        <v>Magadan</v>
      </c>
      <c r="F29" s="66" t="str">
        <f t="shared" si="31"/>
        <v>Tvarminne</v>
      </c>
      <c r="G29" s="66" t="str">
        <f t="shared" si="31"/>
        <v> </v>
      </c>
      <c r="H29" s="66" t="str">
        <f t="shared" si="31"/>
        <v> </v>
      </c>
      <c r="I29" s="66" t="str">
        <f t="shared" si="31"/>
        <v> </v>
      </c>
      <c r="J29" s="66" t="str">
        <f t="shared" si="31"/>
        <v> </v>
      </c>
      <c r="K29" s="66" t="str">
        <f t="shared" si="31"/>
        <v> </v>
      </c>
      <c r="L29" s="66" t="str">
        <f t="shared" si="31"/>
        <v> </v>
      </c>
      <c r="M29" s="66" t="str">
        <f t="shared" si="31"/>
        <v> </v>
      </c>
      <c r="N29" s="66" t="str">
        <f t="shared" si="31"/>
        <v> </v>
      </c>
      <c r="O29" s="66" t="str">
        <f t="shared" si="31"/>
        <v> </v>
      </c>
      <c r="P29" s="66" t="str">
        <f t="shared" si="31"/>
        <v> </v>
      </c>
      <c r="Q29" s="66" t="str">
        <f t="shared" si="31"/>
        <v> </v>
      </c>
      <c r="R29" s="66" t="str">
        <f t="shared" si="31"/>
        <v> </v>
      </c>
      <c r="S29" s="66" t="str">
        <f t="shared" si="31"/>
        <v> </v>
      </c>
      <c r="T29" s="66" t="str">
        <f t="shared" si="31"/>
        <v> </v>
      </c>
      <c r="U29" s="66" t="str">
        <f t="shared" si="31"/>
        <v> </v>
      </c>
      <c r="V29" s="66" t="str">
        <f t="shared" si="31"/>
        <v> </v>
      </c>
      <c r="W29" s="66" t="str">
        <f t="shared" si="31"/>
        <v> </v>
      </c>
      <c r="X29" s="66" t="str">
        <f t="shared" si="31"/>
        <v> </v>
      </c>
      <c r="Y29" s="66" t="str">
        <f t="shared" si="31"/>
        <v> </v>
      </c>
      <c r="Z29" s="66" t="str">
        <f t="shared" si="31"/>
        <v> </v>
      </c>
      <c r="AA29" s="66" t="str">
        <f t="shared" si="31"/>
        <v> </v>
      </c>
      <c r="AB29" s="66" t="str">
        <f t="shared" si="31"/>
        <v> </v>
      </c>
      <c r="AC29" s="66" t="str">
        <f t="shared" si="31"/>
        <v> </v>
      </c>
      <c r="AD29" s="66" t="str">
        <f t="shared" si="31"/>
        <v> </v>
      </c>
      <c r="AE29" s="66" t="str">
        <f t="shared" si="31"/>
        <v> </v>
      </c>
      <c r="AF29" s="66" t="str">
        <f t="shared" si="31"/>
        <v> </v>
      </c>
      <c r="AG29" s="66" t="str">
        <f t="shared" si="31"/>
        <v> </v>
      </c>
      <c r="AH29" s="66" t="str">
        <f t="shared" si="31"/>
        <v> </v>
      </c>
      <c r="AI29" s="66" t="str">
        <f t="shared" si="31"/>
        <v> </v>
      </c>
      <c r="AJ29" s="66" t="str">
        <f t="shared" si="31"/>
        <v> </v>
      </c>
      <c r="AK29" s="66" t="str">
        <f t="shared" si="31"/>
        <v> </v>
      </c>
      <c r="AL29" s="66" t="str">
        <f t="shared" si="31"/>
        <v> </v>
      </c>
      <c r="AM29" s="66" t="str">
        <f t="shared" si="31"/>
        <v> </v>
      </c>
      <c r="AN29" s="66" t="str">
        <f t="shared" si="31"/>
        <v> </v>
      </c>
      <c r="AO29" s="66" t="str">
        <f t="shared" si="31"/>
        <v> </v>
      </c>
      <c r="AP29" s="66" t="str">
        <f t="shared" si="31"/>
        <v> </v>
      </c>
      <c r="AQ29" s="66" t="str">
        <f t="shared" si="31"/>
        <v> </v>
      </c>
      <c r="AR29" s="66" t="str">
        <f t="shared" si="31"/>
        <v> </v>
      </c>
      <c r="AS29" s="66" t="str">
        <f t="shared" si="31"/>
        <v> </v>
      </c>
      <c r="AT29" s="66" t="str">
        <f t="shared" si="31"/>
        <v> </v>
      </c>
      <c r="AU29" s="66" t="str">
        <f t="shared" si="31"/>
        <v> </v>
      </c>
      <c r="AV29" s="66" t="str">
        <f t="shared" si="31"/>
        <v> </v>
      </c>
      <c r="AW29" s="66" t="str">
        <f t="shared" si="31"/>
        <v> </v>
      </c>
      <c r="AX29" s="66" t="str">
        <f t="shared" si="31"/>
        <v> </v>
      </c>
      <c r="AY29" s="66" t="str">
        <f t="shared" si="31"/>
        <v> </v>
      </c>
      <c r="BA29" s="67">
        <f aca="true" t="shared" si="32" ref="BA29:BK29">IF(($C$20+1)=$AZ10,1,0)*IF($C$21&gt;=BA$5,1,0)*IF($C$21&lt;BB$5,1,0)*(((1/BA$5-1/$C$21)/(1/BA$5-1/BB$5))*(BB10-BA10)+BA10)</f>
        <v>0</v>
      </c>
      <c r="BB29" s="67">
        <f t="shared" si="32"/>
        <v>0</v>
      </c>
      <c r="BC29" s="67">
        <f t="shared" si="32"/>
        <v>0</v>
      </c>
      <c r="BD29" s="67">
        <f t="shared" si="32"/>
        <v>0</v>
      </c>
      <c r="BE29" s="67">
        <f t="shared" si="32"/>
        <v>0</v>
      </c>
      <c r="BF29" s="67">
        <f t="shared" si="32"/>
        <v>0</v>
      </c>
      <c r="BG29" s="67">
        <f t="shared" si="32"/>
        <v>0</v>
      </c>
      <c r="BH29" s="67">
        <f t="shared" si="32"/>
        <v>0</v>
      </c>
      <c r="BI29" s="67">
        <f t="shared" si="32"/>
        <v>0</v>
      </c>
      <c r="BJ29" s="67">
        <f t="shared" si="32"/>
        <v>0</v>
      </c>
      <c r="BK29" s="67">
        <f t="shared" si="32"/>
        <v>0</v>
      </c>
      <c r="BO29" s="67">
        <f aca="true" t="shared" si="33" ref="BO29:BY29">IF(($C$20+1)=$AZ10,1,0)*IF($C$21&gt;=BO$5,1,0)*IF($C$21&lt;BP$5,1,0)*(((1/BO$5-1/$C$21)/(1/BO$5-1/BP$5))*(BP10-BO10)+BO10)</f>
        <v>0</v>
      </c>
      <c r="BP29" s="67">
        <f t="shared" si="33"/>
        <v>0</v>
      </c>
      <c r="BQ29" s="67">
        <f t="shared" si="33"/>
        <v>0</v>
      </c>
      <c r="BR29" s="67">
        <f t="shared" si="33"/>
        <v>0</v>
      </c>
      <c r="BS29" s="67">
        <f t="shared" si="33"/>
        <v>0</v>
      </c>
      <c r="BT29" s="67">
        <f t="shared" si="33"/>
        <v>0</v>
      </c>
      <c r="BU29" s="67">
        <f t="shared" si="33"/>
        <v>0</v>
      </c>
      <c r="BV29" s="67">
        <f t="shared" si="33"/>
        <v>0</v>
      </c>
      <c r="BW29" s="67">
        <f t="shared" si="33"/>
        <v>0</v>
      </c>
      <c r="BX29" s="67">
        <f t="shared" si="33"/>
        <v>0</v>
      </c>
      <c r="BY29" s="67">
        <f t="shared" si="33"/>
        <v>0</v>
      </c>
    </row>
    <row r="30" spans="1:77" s="6" customFormat="1" ht="15" customHeight="1">
      <c r="A30" s="24" t="s">
        <v>4</v>
      </c>
      <c r="B30" s="41">
        <f>IF(B39=1,AVERAGE(B42:B1041),"-")</f>
        <v>0.0802</v>
      </c>
      <c r="C30" s="42">
        <f aca="true" t="shared" si="34" ref="C30:AY30">IF(C39=1,AVERAGE(C42:C1041),"-")</f>
        <v>0.07479999999999999</v>
      </c>
      <c r="D30" s="42">
        <f t="shared" si="34"/>
        <v>0.10344285714285714</v>
      </c>
      <c r="E30" s="42">
        <f t="shared" si="34"/>
        <v>0.0780125</v>
      </c>
      <c r="F30" s="42">
        <f t="shared" si="34"/>
        <v>0.09570000000000001</v>
      </c>
      <c r="G30" s="42" t="str">
        <f t="shared" si="34"/>
        <v>-</v>
      </c>
      <c r="H30" s="43" t="str">
        <f t="shared" si="34"/>
        <v>-</v>
      </c>
      <c r="I30" s="43" t="str">
        <f t="shared" si="34"/>
        <v>-</v>
      </c>
      <c r="J30" s="43" t="str">
        <f t="shared" si="34"/>
        <v>-</v>
      </c>
      <c r="K30" s="43" t="str">
        <f t="shared" si="34"/>
        <v>-</v>
      </c>
      <c r="L30" s="43" t="str">
        <f t="shared" si="34"/>
        <v>-</v>
      </c>
      <c r="M30" s="43" t="str">
        <f t="shared" si="34"/>
        <v>-</v>
      </c>
      <c r="N30" s="43" t="str">
        <f t="shared" si="34"/>
        <v>-</v>
      </c>
      <c r="O30" s="43" t="str">
        <f t="shared" si="34"/>
        <v>-</v>
      </c>
      <c r="P30" s="43" t="str">
        <f t="shared" si="34"/>
        <v>-</v>
      </c>
      <c r="Q30" s="43" t="str">
        <f t="shared" si="34"/>
        <v>-</v>
      </c>
      <c r="R30" s="43" t="str">
        <f t="shared" si="34"/>
        <v>-</v>
      </c>
      <c r="S30" s="43" t="str">
        <f t="shared" si="34"/>
        <v>-</v>
      </c>
      <c r="T30" s="43" t="str">
        <f t="shared" si="34"/>
        <v>-</v>
      </c>
      <c r="U30" s="43" t="str">
        <f t="shared" si="34"/>
        <v>-</v>
      </c>
      <c r="V30" s="43" t="str">
        <f t="shared" si="34"/>
        <v>-</v>
      </c>
      <c r="W30" s="43" t="str">
        <f t="shared" si="34"/>
        <v>-</v>
      </c>
      <c r="X30" s="43" t="str">
        <f t="shared" si="34"/>
        <v>-</v>
      </c>
      <c r="Y30" s="43" t="str">
        <f t="shared" si="34"/>
        <v>-</v>
      </c>
      <c r="Z30" s="43" t="str">
        <f t="shared" si="34"/>
        <v>-</v>
      </c>
      <c r="AA30" s="43" t="str">
        <f t="shared" si="34"/>
        <v>-</v>
      </c>
      <c r="AB30" s="43" t="str">
        <f t="shared" si="34"/>
        <v>-</v>
      </c>
      <c r="AC30" s="43" t="str">
        <f t="shared" si="34"/>
        <v>-</v>
      </c>
      <c r="AD30" s="43" t="str">
        <f t="shared" si="34"/>
        <v>-</v>
      </c>
      <c r="AE30" s="43" t="str">
        <f t="shared" si="34"/>
        <v>-</v>
      </c>
      <c r="AF30" s="43" t="str">
        <f t="shared" si="34"/>
        <v>-</v>
      </c>
      <c r="AG30" s="43" t="str">
        <f t="shared" si="34"/>
        <v>-</v>
      </c>
      <c r="AH30" s="43" t="str">
        <f t="shared" si="34"/>
        <v>-</v>
      </c>
      <c r="AI30" s="43" t="str">
        <f t="shared" si="34"/>
        <v>-</v>
      </c>
      <c r="AJ30" s="43" t="str">
        <f t="shared" si="34"/>
        <v>-</v>
      </c>
      <c r="AK30" s="43" t="str">
        <f t="shared" si="34"/>
        <v>-</v>
      </c>
      <c r="AL30" s="43" t="str">
        <f t="shared" si="34"/>
        <v>-</v>
      </c>
      <c r="AM30" s="43" t="str">
        <f t="shared" si="34"/>
        <v>-</v>
      </c>
      <c r="AN30" s="43" t="str">
        <f t="shared" si="34"/>
        <v>-</v>
      </c>
      <c r="AO30" s="43" t="str">
        <f t="shared" si="34"/>
        <v>-</v>
      </c>
      <c r="AP30" s="43" t="str">
        <f t="shared" si="34"/>
        <v>-</v>
      </c>
      <c r="AQ30" s="43" t="str">
        <f t="shared" si="34"/>
        <v>-</v>
      </c>
      <c r="AR30" s="43" t="str">
        <f t="shared" si="34"/>
        <v>-</v>
      </c>
      <c r="AS30" s="43" t="str">
        <f t="shared" si="34"/>
        <v>-</v>
      </c>
      <c r="AT30" s="43" t="str">
        <f t="shared" si="34"/>
        <v>-</v>
      </c>
      <c r="AU30" s="43" t="str">
        <f t="shared" si="34"/>
        <v>-</v>
      </c>
      <c r="AV30" s="43" t="str">
        <f t="shared" si="34"/>
        <v>-</v>
      </c>
      <c r="AW30" s="43" t="str">
        <f t="shared" si="34"/>
        <v>-</v>
      </c>
      <c r="AX30" s="43" t="str">
        <f t="shared" si="34"/>
        <v>-</v>
      </c>
      <c r="AY30" s="44" t="str">
        <f t="shared" si="34"/>
        <v>-</v>
      </c>
      <c r="BA30" s="6">
        <f aca="true" t="shared" si="35" ref="BA30:BK30">IF(($C$20+1)=$AZ11,1,0)*IF($C$21&gt;=BA$5,1,0)*IF($C$21&lt;BB$5,1,0)*(((1/BA$5-1/$C$21)/(1/BA$5-1/BB$5))*(BB11-BA11)+BA11)</f>
        <v>0</v>
      </c>
      <c r="BB30" s="6">
        <f t="shared" si="35"/>
        <v>0</v>
      </c>
      <c r="BC30" s="6">
        <f t="shared" si="35"/>
        <v>0</v>
      </c>
      <c r="BD30" s="6">
        <f t="shared" si="35"/>
        <v>0</v>
      </c>
      <c r="BE30" s="6">
        <f t="shared" si="35"/>
        <v>0</v>
      </c>
      <c r="BF30" s="6">
        <f t="shared" si="35"/>
        <v>0</v>
      </c>
      <c r="BG30" s="6">
        <f t="shared" si="35"/>
        <v>0</v>
      </c>
      <c r="BH30" s="6">
        <f t="shared" si="35"/>
        <v>2.980058823529412</v>
      </c>
      <c r="BI30" s="6">
        <f t="shared" si="35"/>
        <v>0</v>
      </c>
      <c r="BJ30" s="6">
        <f t="shared" si="35"/>
        <v>0</v>
      </c>
      <c r="BK30" s="6">
        <f t="shared" si="35"/>
        <v>0</v>
      </c>
      <c r="BO30" s="6">
        <f aca="true" t="shared" si="36" ref="BO30:BY30">IF(($C$20+1)=$AZ11,1,0)*IF($C$21&gt;=BO$5,1,0)*IF($C$21&lt;BP$5,1,0)*(((1/BO$5-1/$C$21)/(1/BO$5-1/BP$5))*(BP11-BO11)+BO11)</f>
        <v>0</v>
      </c>
      <c r="BP30" s="6">
        <f t="shared" si="36"/>
        <v>0</v>
      </c>
      <c r="BQ30" s="6">
        <f t="shared" si="36"/>
        <v>0</v>
      </c>
      <c r="BR30" s="6">
        <f t="shared" si="36"/>
        <v>0</v>
      </c>
      <c r="BS30" s="6">
        <f t="shared" si="36"/>
        <v>0</v>
      </c>
      <c r="BT30" s="6">
        <f t="shared" si="36"/>
        <v>0</v>
      </c>
      <c r="BU30" s="6">
        <f t="shared" si="36"/>
        <v>0</v>
      </c>
      <c r="BV30" s="6">
        <f t="shared" si="36"/>
        <v>4.0723529411764705</v>
      </c>
      <c r="BW30" s="6">
        <f t="shared" si="36"/>
        <v>0</v>
      </c>
      <c r="BX30" s="6">
        <f t="shared" si="36"/>
        <v>0</v>
      </c>
      <c r="BY30" s="6">
        <f t="shared" si="36"/>
        <v>0</v>
      </c>
    </row>
    <row r="31" spans="1:77" s="6" customFormat="1" ht="54.75" customHeight="1">
      <c r="A31" s="24" t="s">
        <v>10</v>
      </c>
      <c r="B31" s="29">
        <f aca="true" t="shared" si="37" ref="B31:AG31">IF(AND(B39=1,$C20&lt;20),$BE2*SQRT($D$21/(2*B32)),"-")</f>
        <v>0.008393871512644407</v>
      </c>
      <c r="C31" s="31">
        <f t="shared" si="37"/>
        <v>0.009384633648335939</v>
      </c>
      <c r="D31" s="31">
        <f t="shared" si="37"/>
        <v>0.010032595374989557</v>
      </c>
      <c r="E31" s="31">
        <f t="shared" si="37"/>
        <v>0.009384633648335939</v>
      </c>
      <c r="F31" s="31">
        <f t="shared" si="37"/>
        <v>0.010836441526225548</v>
      </c>
      <c r="G31" s="31" t="str">
        <f t="shared" si="37"/>
        <v>-</v>
      </c>
      <c r="H31" s="45" t="str">
        <f t="shared" si="37"/>
        <v>-</v>
      </c>
      <c r="I31" s="45" t="str">
        <f t="shared" si="37"/>
        <v>-</v>
      </c>
      <c r="J31" s="45" t="str">
        <f t="shared" si="37"/>
        <v>-</v>
      </c>
      <c r="K31" s="45" t="str">
        <f t="shared" si="37"/>
        <v>-</v>
      </c>
      <c r="L31" s="45" t="str">
        <f t="shared" si="37"/>
        <v>-</v>
      </c>
      <c r="M31" s="45" t="str">
        <f t="shared" si="37"/>
        <v>-</v>
      </c>
      <c r="N31" s="45" t="str">
        <f t="shared" si="37"/>
        <v>-</v>
      </c>
      <c r="O31" s="45" t="str">
        <f t="shared" si="37"/>
        <v>-</v>
      </c>
      <c r="P31" s="45" t="str">
        <f t="shared" si="37"/>
        <v>-</v>
      </c>
      <c r="Q31" s="45" t="str">
        <f t="shared" si="37"/>
        <v>-</v>
      </c>
      <c r="R31" s="45" t="str">
        <f t="shared" si="37"/>
        <v>-</v>
      </c>
      <c r="S31" s="45" t="str">
        <f t="shared" si="37"/>
        <v>-</v>
      </c>
      <c r="T31" s="45" t="str">
        <f t="shared" si="37"/>
        <v>-</v>
      </c>
      <c r="U31" s="45" t="str">
        <f t="shared" si="37"/>
        <v>-</v>
      </c>
      <c r="V31" s="45" t="str">
        <f t="shared" si="37"/>
        <v>-</v>
      </c>
      <c r="W31" s="45" t="str">
        <f t="shared" si="37"/>
        <v>-</v>
      </c>
      <c r="X31" s="45" t="str">
        <f t="shared" si="37"/>
        <v>-</v>
      </c>
      <c r="Y31" s="45" t="str">
        <f t="shared" si="37"/>
        <v>-</v>
      </c>
      <c r="Z31" s="45" t="str">
        <f t="shared" si="37"/>
        <v>-</v>
      </c>
      <c r="AA31" s="45" t="str">
        <f t="shared" si="37"/>
        <v>-</v>
      </c>
      <c r="AB31" s="45" t="str">
        <f t="shared" si="37"/>
        <v>-</v>
      </c>
      <c r="AC31" s="45" t="str">
        <f t="shared" si="37"/>
        <v>-</v>
      </c>
      <c r="AD31" s="45" t="str">
        <f t="shared" si="37"/>
        <v>-</v>
      </c>
      <c r="AE31" s="45" t="str">
        <f t="shared" si="37"/>
        <v>-</v>
      </c>
      <c r="AF31" s="45" t="str">
        <f t="shared" si="37"/>
        <v>-</v>
      </c>
      <c r="AG31" s="45" t="str">
        <f t="shared" si="37"/>
        <v>-</v>
      </c>
      <c r="AH31" s="45" t="str">
        <f aca="true" t="shared" si="38" ref="AH31:AY31">IF(AND(AH39=1,$C20&lt;20),$BE2*SQRT($D$21/(2*AH32)),"-")</f>
        <v>-</v>
      </c>
      <c r="AI31" s="45" t="str">
        <f t="shared" si="38"/>
        <v>-</v>
      </c>
      <c r="AJ31" s="45" t="str">
        <f t="shared" si="38"/>
        <v>-</v>
      </c>
      <c r="AK31" s="45" t="str">
        <f t="shared" si="38"/>
        <v>-</v>
      </c>
      <c r="AL31" s="45" t="str">
        <f t="shared" si="38"/>
        <v>-</v>
      </c>
      <c r="AM31" s="45" t="str">
        <f t="shared" si="38"/>
        <v>-</v>
      </c>
      <c r="AN31" s="45" t="str">
        <f t="shared" si="38"/>
        <v>-</v>
      </c>
      <c r="AO31" s="45" t="str">
        <f t="shared" si="38"/>
        <v>-</v>
      </c>
      <c r="AP31" s="45" t="str">
        <f t="shared" si="38"/>
        <v>-</v>
      </c>
      <c r="AQ31" s="45" t="str">
        <f t="shared" si="38"/>
        <v>-</v>
      </c>
      <c r="AR31" s="45" t="str">
        <f t="shared" si="38"/>
        <v>-</v>
      </c>
      <c r="AS31" s="45" t="str">
        <f t="shared" si="38"/>
        <v>-</v>
      </c>
      <c r="AT31" s="45" t="str">
        <f t="shared" si="38"/>
        <v>-</v>
      </c>
      <c r="AU31" s="45" t="str">
        <f t="shared" si="38"/>
        <v>-</v>
      </c>
      <c r="AV31" s="45" t="str">
        <f t="shared" si="38"/>
        <v>-</v>
      </c>
      <c r="AW31" s="45" t="str">
        <f t="shared" si="38"/>
        <v>-</v>
      </c>
      <c r="AX31" s="45" t="str">
        <f t="shared" si="38"/>
        <v>-</v>
      </c>
      <c r="AY31" s="46" t="str">
        <f t="shared" si="38"/>
        <v>-</v>
      </c>
      <c r="BA31" s="6">
        <f aca="true" t="shared" si="39" ref="BA31:BK31">IF(($C$20+1)=$AZ12,1,0)*IF($C$21&gt;=BA$5,1,0)*IF($C$21&lt;BB$5,1,0)*(((1/BA$5-1/$C$21)/(1/BA$5-1/BB$5))*(BB12-BA12)+BA12)</f>
        <v>0</v>
      </c>
      <c r="BB31" s="6">
        <f t="shared" si="39"/>
        <v>0</v>
      </c>
      <c r="BC31" s="6">
        <f t="shared" si="39"/>
        <v>0</v>
      </c>
      <c r="BD31" s="6">
        <f t="shared" si="39"/>
        <v>0</v>
      </c>
      <c r="BE31" s="6">
        <f t="shared" si="39"/>
        <v>0</v>
      </c>
      <c r="BF31" s="6">
        <f t="shared" si="39"/>
        <v>0</v>
      </c>
      <c r="BG31" s="6">
        <f t="shared" si="39"/>
        <v>0</v>
      </c>
      <c r="BH31" s="6">
        <f t="shared" si="39"/>
        <v>0</v>
      </c>
      <c r="BI31" s="6">
        <f t="shared" si="39"/>
        <v>0</v>
      </c>
      <c r="BJ31" s="6">
        <f t="shared" si="39"/>
        <v>0</v>
      </c>
      <c r="BK31" s="6">
        <f t="shared" si="39"/>
        <v>0</v>
      </c>
      <c r="BO31" s="6">
        <f aca="true" t="shared" si="40" ref="BO31:BY31">IF(($C$20+1)=$AZ12,1,0)*IF($C$21&gt;=BO$5,1,0)*IF($C$21&lt;BP$5,1,0)*(((1/BO$5-1/$C$21)/(1/BO$5-1/BP$5))*(BP12-BO12)+BO12)</f>
        <v>0</v>
      </c>
      <c r="BP31" s="6">
        <f t="shared" si="40"/>
        <v>0</v>
      </c>
      <c r="BQ31" s="6">
        <f t="shared" si="40"/>
        <v>0</v>
      </c>
      <c r="BR31" s="6">
        <f t="shared" si="40"/>
        <v>0</v>
      </c>
      <c r="BS31" s="6">
        <f t="shared" si="40"/>
        <v>0</v>
      </c>
      <c r="BT31" s="6">
        <f t="shared" si="40"/>
        <v>0</v>
      </c>
      <c r="BU31" s="6">
        <f t="shared" si="40"/>
        <v>0</v>
      </c>
      <c r="BV31" s="6">
        <f t="shared" si="40"/>
        <v>0</v>
      </c>
      <c r="BW31" s="6">
        <f t="shared" si="40"/>
        <v>0</v>
      </c>
      <c r="BX31" s="6">
        <f t="shared" si="40"/>
        <v>0</v>
      </c>
      <c r="BY31" s="6">
        <f t="shared" si="40"/>
        <v>0</v>
      </c>
    </row>
    <row r="32" spans="1:77" s="6" customFormat="1" ht="15.75" thickBot="1">
      <c r="A32" s="47" t="s">
        <v>12</v>
      </c>
      <c r="B32" s="48">
        <f>IF(B39=1,COUNT(B42:B1041),"-")</f>
        <v>10</v>
      </c>
      <c r="C32" s="49">
        <f>IF(C39=1,COUNT(C42:C1041),"-")</f>
        <v>8</v>
      </c>
      <c r="D32" s="49">
        <f>IF(D39=1,COUNT(D42:D1041),"-")</f>
        <v>7</v>
      </c>
      <c r="E32" s="49">
        <f>IF(E39=1,COUNT(E42:E1041),"-")</f>
        <v>8</v>
      </c>
      <c r="F32" s="49">
        <f aca="true" t="shared" si="41" ref="F32:AY32">IF(F39=1,COUNT(F42:F1041),"-")</f>
        <v>6</v>
      </c>
      <c r="G32" s="49" t="str">
        <f t="shared" si="41"/>
        <v>-</v>
      </c>
      <c r="H32" s="50" t="str">
        <f t="shared" si="41"/>
        <v>-</v>
      </c>
      <c r="I32" s="50" t="str">
        <f t="shared" si="41"/>
        <v>-</v>
      </c>
      <c r="J32" s="50" t="str">
        <f t="shared" si="41"/>
        <v>-</v>
      </c>
      <c r="K32" s="50" t="str">
        <f t="shared" si="41"/>
        <v>-</v>
      </c>
      <c r="L32" s="50" t="str">
        <f t="shared" si="41"/>
        <v>-</v>
      </c>
      <c r="M32" s="50" t="str">
        <f t="shared" si="41"/>
        <v>-</v>
      </c>
      <c r="N32" s="50" t="str">
        <f t="shared" si="41"/>
        <v>-</v>
      </c>
      <c r="O32" s="50" t="str">
        <f t="shared" si="41"/>
        <v>-</v>
      </c>
      <c r="P32" s="50" t="str">
        <f t="shared" si="41"/>
        <v>-</v>
      </c>
      <c r="Q32" s="50" t="str">
        <f t="shared" si="41"/>
        <v>-</v>
      </c>
      <c r="R32" s="50" t="str">
        <f t="shared" si="41"/>
        <v>-</v>
      </c>
      <c r="S32" s="50" t="str">
        <f t="shared" si="41"/>
        <v>-</v>
      </c>
      <c r="T32" s="50" t="str">
        <f t="shared" si="41"/>
        <v>-</v>
      </c>
      <c r="U32" s="50" t="str">
        <f t="shared" si="41"/>
        <v>-</v>
      </c>
      <c r="V32" s="50" t="str">
        <f t="shared" si="41"/>
        <v>-</v>
      </c>
      <c r="W32" s="50" t="str">
        <f t="shared" si="41"/>
        <v>-</v>
      </c>
      <c r="X32" s="50" t="str">
        <f t="shared" si="41"/>
        <v>-</v>
      </c>
      <c r="Y32" s="50" t="str">
        <f t="shared" si="41"/>
        <v>-</v>
      </c>
      <c r="Z32" s="50" t="str">
        <f t="shared" si="41"/>
        <v>-</v>
      </c>
      <c r="AA32" s="50" t="str">
        <f t="shared" si="41"/>
        <v>-</v>
      </c>
      <c r="AB32" s="50" t="str">
        <f t="shared" si="41"/>
        <v>-</v>
      </c>
      <c r="AC32" s="50" t="str">
        <f t="shared" si="41"/>
        <v>-</v>
      </c>
      <c r="AD32" s="50" t="str">
        <f t="shared" si="41"/>
        <v>-</v>
      </c>
      <c r="AE32" s="50" t="str">
        <f t="shared" si="41"/>
        <v>-</v>
      </c>
      <c r="AF32" s="50" t="str">
        <f t="shared" si="41"/>
        <v>-</v>
      </c>
      <c r="AG32" s="50" t="str">
        <f t="shared" si="41"/>
        <v>-</v>
      </c>
      <c r="AH32" s="50" t="str">
        <f t="shared" si="41"/>
        <v>-</v>
      </c>
      <c r="AI32" s="50" t="str">
        <f t="shared" si="41"/>
        <v>-</v>
      </c>
      <c r="AJ32" s="50" t="str">
        <f t="shared" si="41"/>
        <v>-</v>
      </c>
      <c r="AK32" s="50" t="str">
        <f t="shared" si="41"/>
        <v>-</v>
      </c>
      <c r="AL32" s="50" t="str">
        <f t="shared" si="41"/>
        <v>-</v>
      </c>
      <c r="AM32" s="50" t="str">
        <f t="shared" si="41"/>
        <v>-</v>
      </c>
      <c r="AN32" s="50" t="str">
        <f t="shared" si="41"/>
        <v>-</v>
      </c>
      <c r="AO32" s="50" t="str">
        <f t="shared" si="41"/>
        <v>-</v>
      </c>
      <c r="AP32" s="50" t="str">
        <f t="shared" si="41"/>
        <v>-</v>
      </c>
      <c r="AQ32" s="50" t="str">
        <f t="shared" si="41"/>
        <v>-</v>
      </c>
      <c r="AR32" s="50" t="str">
        <f t="shared" si="41"/>
        <v>-</v>
      </c>
      <c r="AS32" s="50" t="str">
        <f t="shared" si="41"/>
        <v>-</v>
      </c>
      <c r="AT32" s="50" t="str">
        <f t="shared" si="41"/>
        <v>-</v>
      </c>
      <c r="AU32" s="50" t="str">
        <f t="shared" si="41"/>
        <v>-</v>
      </c>
      <c r="AV32" s="50" t="str">
        <f t="shared" si="41"/>
        <v>-</v>
      </c>
      <c r="AW32" s="50" t="str">
        <f t="shared" si="41"/>
        <v>-</v>
      </c>
      <c r="AX32" s="50" t="str">
        <f t="shared" si="41"/>
        <v>-</v>
      </c>
      <c r="AY32" s="51" t="str">
        <f t="shared" si="41"/>
        <v>-</v>
      </c>
      <c r="BA32" s="6">
        <f aca="true" t="shared" si="42" ref="BA32:BK32">IF(($C$20+1)=$AZ13,1,0)*IF($C$21&gt;=BA$5,1,0)*IF($C$21&lt;BB$5,1,0)*(((1/BA$5-1/$C$21)/(1/BA$5-1/BB$5))*(BB13-BA13)+BA13)</f>
        <v>0</v>
      </c>
      <c r="BB32" s="6">
        <f t="shared" si="42"/>
        <v>0</v>
      </c>
      <c r="BC32" s="6">
        <f t="shared" si="42"/>
        <v>0</v>
      </c>
      <c r="BD32" s="6">
        <f t="shared" si="42"/>
        <v>0</v>
      </c>
      <c r="BE32" s="6">
        <f t="shared" si="42"/>
        <v>0</v>
      </c>
      <c r="BF32" s="6">
        <f t="shared" si="42"/>
        <v>0</v>
      </c>
      <c r="BG32" s="6">
        <f t="shared" si="42"/>
        <v>0</v>
      </c>
      <c r="BH32" s="6">
        <f t="shared" si="42"/>
        <v>0</v>
      </c>
      <c r="BI32" s="6">
        <f t="shared" si="42"/>
        <v>0</v>
      </c>
      <c r="BJ32" s="6">
        <f t="shared" si="42"/>
        <v>0</v>
      </c>
      <c r="BK32" s="6">
        <f t="shared" si="42"/>
        <v>0</v>
      </c>
      <c r="BO32" s="6">
        <f aca="true" t="shared" si="43" ref="BO32:BY32">IF(($C$20+1)=$AZ13,1,0)*IF($C$21&gt;=BO$5,1,0)*IF($C$21&lt;BP$5,1,0)*(((1/BO$5-1/$C$21)/(1/BO$5-1/BP$5))*(BP13-BO13)+BO13)</f>
        <v>0</v>
      </c>
      <c r="BP32" s="6">
        <f t="shared" si="43"/>
        <v>0</v>
      </c>
      <c r="BQ32" s="6">
        <f t="shared" si="43"/>
        <v>0</v>
      </c>
      <c r="BR32" s="6">
        <f t="shared" si="43"/>
        <v>0</v>
      </c>
      <c r="BS32" s="6">
        <f t="shared" si="43"/>
        <v>0</v>
      </c>
      <c r="BT32" s="6">
        <f t="shared" si="43"/>
        <v>0</v>
      </c>
      <c r="BU32" s="6">
        <f t="shared" si="43"/>
        <v>0</v>
      </c>
      <c r="BV32" s="6">
        <f t="shared" si="43"/>
        <v>0</v>
      </c>
      <c r="BW32" s="6">
        <f t="shared" si="43"/>
        <v>0</v>
      </c>
      <c r="BX32" s="6">
        <f t="shared" si="43"/>
        <v>0</v>
      </c>
      <c r="BY32" s="6">
        <f t="shared" si="43"/>
        <v>0</v>
      </c>
    </row>
    <row r="33" spans="1:77" s="4" customFormat="1" ht="28.5" hidden="1">
      <c r="A33" s="40" t="s">
        <v>5</v>
      </c>
      <c r="B33" s="40">
        <f>IF(B39=1,DEVSQ(B42:B1041),"-")</f>
        <v>0.0012880800000000003</v>
      </c>
      <c r="C33" s="40">
        <f>IF(C39=1,DEVSQ(C42:C1041),"-")</f>
        <v>0.0005173800000000003</v>
      </c>
      <c r="D33" s="40">
        <f>IF(D39=1,DEVSQ(D42:D1041),"-")</f>
        <v>0.0015764771428571425</v>
      </c>
      <c r="E33" s="40">
        <f>IF(E39=1,DEVSQ(E42:E1041),"-")</f>
        <v>0.00117294875</v>
      </c>
      <c r="F33" s="40">
        <f aca="true" t="shared" si="44" ref="F33:AY33">IF(F39=1,DEVSQ(F42:F1041),"-")</f>
        <v>0.00084002</v>
      </c>
      <c r="G33" s="40" t="str">
        <f t="shared" si="44"/>
        <v>-</v>
      </c>
      <c r="H33" s="23" t="str">
        <f t="shared" si="44"/>
        <v>-</v>
      </c>
      <c r="I33" s="23" t="str">
        <f t="shared" si="44"/>
        <v>-</v>
      </c>
      <c r="J33" s="23" t="str">
        <f t="shared" si="44"/>
        <v>-</v>
      </c>
      <c r="K33" s="23" t="str">
        <f t="shared" si="44"/>
        <v>-</v>
      </c>
      <c r="L33" s="23" t="str">
        <f t="shared" si="44"/>
        <v>-</v>
      </c>
      <c r="M33" s="23" t="str">
        <f t="shared" si="44"/>
        <v>-</v>
      </c>
      <c r="N33" s="23" t="str">
        <f t="shared" si="44"/>
        <v>-</v>
      </c>
      <c r="O33" s="23" t="str">
        <f t="shared" si="44"/>
        <v>-</v>
      </c>
      <c r="P33" s="23" t="str">
        <f t="shared" si="44"/>
        <v>-</v>
      </c>
      <c r="Q33" s="23" t="str">
        <f t="shared" si="44"/>
        <v>-</v>
      </c>
      <c r="R33" s="23" t="str">
        <f t="shared" si="44"/>
        <v>-</v>
      </c>
      <c r="S33" s="23" t="str">
        <f t="shared" si="44"/>
        <v>-</v>
      </c>
      <c r="T33" s="23" t="str">
        <f t="shared" si="44"/>
        <v>-</v>
      </c>
      <c r="U33" s="23" t="str">
        <f t="shared" si="44"/>
        <v>-</v>
      </c>
      <c r="V33" s="23" t="str">
        <f t="shared" si="44"/>
        <v>-</v>
      </c>
      <c r="W33" s="23" t="str">
        <f t="shared" si="44"/>
        <v>-</v>
      </c>
      <c r="X33" s="23" t="str">
        <f t="shared" si="44"/>
        <v>-</v>
      </c>
      <c r="Y33" s="23" t="str">
        <f t="shared" si="44"/>
        <v>-</v>
      </c>
      <c r="Z33" s="23" t="str">
        <f t="shared" si="44"/>
        <v>-</v>
      </c>
      <c r="AA33" s="23" t="str">
        <f t="shared" si="44"/>
        <v>-</v>
      </c>
      <c r="AB33" s="23" t="str">
        <f t="shared" si="44"/>
        <v>-</v>
      </c>
      <c r="AC33" s="23" t="str">
        <f t="shared" si="44"/>
        <v>-</v>
      </c>
      <c r="AD33" s="23" t="str">
        <f t="shared" si="44"/>
        <v>-</v>
      </c>
      <c r="AE33" s="23" t="str">
        <f t="shared" si="44"/>
        <v>-</v>
      </c>
      <c r="AF33" s="23" t="str">
        <f t="shared" si="44"/>
        <v>-</v>
      </c>
      <c r="AG33" s="23" t="str">
        <f t="shared" si="44"/>
        <v>-</v>
      </c>
      <c r="AH33" s="23" t="str">
        <f t="shared" si="44"/>
        <v>-</v>
      </c>
      <c r="AI33" s="23" t="str">
        <f t="shared" si="44"/>
        <v>-</v>
      </c>
      <c r="AJ33" s="23" t="str">
        <f t="shared" si="44"/>
        <v>-</v>
      </c>
      <c r="AK33" s="23" t="str">
        <f t="shared" si="44"/>
        <v>-</v>
      </c>
      <c r="AL33" s="23" t="str">
        <f t="shared" si="44"/>
        <v>-</v>
      </c>
      <c r="AM33" s="23" t="str">
        <f t="shared" si="44"/>
        <v>-</v>
      </c>
      <c r="AN33" s="23" t="str">
        <f t="shared" si="44"/>
        <v>-</v>
      </c>
      <c r="AO33" s="23" t="str">
        <f t="shared" si="44"/>
        <v>-</v>
      </c>
      <c r="AP33" s="23" t="str">
        <f t="shared" si="44"/>
        <v>-</v>
      </c>
      <c r="AQ33" s="23" t="str">
        <f t="shared" si="44"/>
        <v>-</v>
      </c>
      <c r="AR33" s="23" t="str">
        <f t="shared" si="44"/>
        <v>-</v>
      </c>
      <c r="AS33" s="23" t="str">
        <f t="shared" si="44"/>
        <v>-</v>
      </c>
      <c r="AT33" s="23" t="str">
        <f t="shared" si="44"/>
        <v>-</v>
      </c>
      <c r="AU33" s="23" t="str">
        <f t="shared" si="44"/>
        <v>-</v>
      </c>
      <c r="AV33" s="23" t="str">
        <f t="shared" si="44"/>
        <v>-</v>
      </c>
      <c r="AW33" s="23" t="str">
        <f t="shared" si="44"/>
        <v>-</v>
      </c>
      <c r="AX33" s="23" t="str">
        <f t="shared" si="44"/>
        <v>-</v>
      </c>
      <c r="AY33" s="23" t="str">
        <f t="shared" si="44"/>
        <v>-</v>
      </c>
      <c r="BA33" s="4">
        <f aca="true" t="shared" si="45" ref="BA33:BK33">IF(($C$20+1)=$AZ14,1,0)*IF($C$21&gt;=BA$5,1,0)*IF($C$21&lt;BB$5,1,0)*(((1/BA$5-1/$C$21)/(1/BA$5-1/BB$5))*(BB14-BA14)+BA14)</f>
        <v>0</v>
      </c>
      <c r="BB33" s="4">
        <f t="shared" si="45"/>
        <v>0</v>
      </c>
      <c r="BC33" s="4">
        <f t="shared" si="45"/>
        <v>0</v>
      </c>
      <c r="BD33" s="4">
        <f t="shared" si="45"/>
        <v>0</v>
      </c>
      <c r="BE33" s="4">
        <f t="shared" si="45"/>
        <v>0</v>
      </c>
      <c r="BF33" s="4">
        <f t="shared" si="45"/>
        <v>0</v>
      </c>
      <c r="BG33" s="4">
        <f t="shared" si="45"/>
        <v>0</v>
      </c>
      <c r="BH33" s="4">
        <f t="shared" si="45"/>
        <v>0</v>
      </c>
      <c r="BI33" s="4">
        <f t="shared" si="45"/>
        <v>0</v>
      </c>
      <c r="BJ33" s="4">
        <f t="shared" si="45"/>
        <v>0</v>
      </c>
      <c r="BK33" s="4">
        <f t="shared" si="45"/>
        <v>0</v>
      </c>
      <c r="BO33" s="4">
        <f aca="true" t="shared" si="46" ref="BO33:BY33">IF(($C$20+1)=$AZ14,1,0)*IF($C$21&gt;=BO$5,1,0)*IF($C$21&lt;BP$5,1,0)*(((1/BO$5-1/$C$21)/(1/BO$5-1/BP$5))*(BP14-BO14)+BO14)</f>
        <v>0</v>
      </c>
      <c r="BP33" s="4">
        <f t="shared" si="46"/>
        <v>0</v>
      </c>
      <c r="BQ33" s="4">
        <f t="shared" si="46"/>
        <v>0</v>
      </c>
      <c r="BR33" s="4">
        <f t="shared" si="46"/>
        <v>0</v>
      </c>
      <c r="BS33" s="4">
        <f t="shared" si="46"/>
        <v>0</v>
      </c>
      <c r="BT33" s="4">
        <f t="shared" si="46"/>
        <v>0</v>
      </c>
      <c r="BU33" s="4">
        <f t="shared" si="46"/>
        <v>0</v>
      </c>
      <c r="BV33" s="4">
        <f t="shared" si="46"/>
        <v>0</v>
      </c>
      <c r="BW33" s="4">
        <f t="shared" si="46"/>
        <v>0</v>
      </c>
      <c r="BX33" s="4">
        <f t="shared" si="46"/>
        <v>0</v>
      </c>
      <c r="BY33" s="4">
        <f t="shared" si="46"/>
        <v>0</v>
      </c>
    </row>
    <row r="34" spans="1:77" s="4" customFormat="1" ht="28.5" hidden="1">
      <c r="A34" s="40" t="s">
        <v>15</v>
      </c>
      <c r="B34" s="40">
        <f aca="true" t="shared" si="47" ref="B34:AG34">IF(B39=1,B32*(B30-$B25)^2,"-")</f>
        <v>0.0002499999999999991</v>
      </c>
      <c r="C34" s="40">
        <f t="shared" si="47"/>
        <v>0.0008652799999999988</v>
      </c>
      <c r="D34" s="40">
        <f t="shared" si="47"/>
        <v>0.002329612857142861</v>
      </c>
      <c r="E34" s="40">
        <f t="shared" si="47"/>
        <v>0.00041328124999999834</v>
      </c>
      <c r="F34" s="40">
        <f t="shared" si="47"/>
        <v>0.0006615000000000029</v>
      </c>
      <c r="G34" s="40" t="str">
        <f t="shared" si="47"/>
        <v>-</v>
      </c>
      <c r="H34" s="23" t="str">
        <f t="shared" si="47"/>
        <v>-</v>
      </c>
      <c r="I34" s="20" t="str">
        <f t="shared" si="47"/>
        <v>-</v>
      </c>
      <c r="J34" s="20" t="str">
        <f t="shared" si="47"/>
        <v>-</v>
      </c>
      <c r="K34" s="20" t="str">
        <f t="shared" si="47"/>
        <v>-</v>
      </c>
      <c r="L34" s="20" t="str">
        <f t="shared" si="47"/>
        <v>-</v>
      </c>
      <c r="M34" s="20" t="str">
        <f t="shared" si="47"/>
        <v>-</v>
      </c>
      <c r="N34" s="20" t="str">
        <f t="shared" si="47"/>
        <v>-</v>
      </c>
      <c r="O34" s="20" t="str">
        <f t="shared" si="47"/>
        <v>-</v>
      </c>
      <c r="P34" s="20" t="str">
        <f t="shared" si="47"/>
        <v>-</v>
      </c>
      <c r="Q34" s="20" t="str">
        <f t="shared" si="47"/>
        <v>-</v>
      </c>
      <c r="R34" s="20" t="str">
        <f t="shared" si="47"/>
        <v>-</v>
      </c>
      <c r="S34" s="20" t="str">
        <f t="shared" si="47"/>
        <v>-</v>
      </c>
      <c r="T34" s="20" t="str">
        <f t="shared" si="47"/>
        <v>-</v>
      </c>
      <c r="U34" s="20" t="str">
        <f t="shared" si="47"/>
        <v>-</v>
      </c>
      <c r="V34" s="20" t="str">
        <f t="shared" si="47"/>
        <v>-</v>
      </c>
      <c r="W34" s="20" t="str">
        <f t="shared" si="47"/>
        <v>-</v>
      </c>
      <c r="X34" s="20" t="str">
        <f t="shared" si="47"/>
        <v>-</v>
      </c>
      <c r="Y34" s="20" t="str">
        <f t="shared" si="47"/>
        <v>-</v>
      </c>
      <c r="Z34" s="20" t="str">
        <f t="shared" si="47"/>
        <v>-</v>
      </c>
      <c r="AA34" s="20" t="str">
        <f t="shared" si="47"/>
        <v>-</v>
      </c>
      <c r="AB34" s="20" t="str">
        <f t="shared" si="47"/>
        <v>-</v>
      </c>
      <c r="AC34" s="20" t="str">
        <f t="shared" si="47"/>
        <v>-</v>
      </c>
      <c r="AD34" s="20" t="str">
        <f t="shared" si="47"/>
        <v>-</v>
      </c>
      <c r="AE34" s="20" t="str">
        <f t="shared" si="47"/>
        <v>-</v>
      </c>
      <c r="AF34" s="20" t="str">
        <f t="shared" si="47"/>
        <v>-</v>
      </c>
      <c r="AG34" s="20" t="str">
        <f t="shared" si="47"/>
        <v>-</v>
      </c>
      <c r="AH34" s="20" t="str">
        <f aca="true" t="shared" si="48" ref="AH34:AY34">IF(AH39=1,AH32*(AH30-$B25)^2,"-")</f>
        <v>-</v>
      </c>
      <c r="AI34" s="20" t="str">
        <f t="shared" si="48"/>
        <v>-</v>
      </c>
      <c r="AJ34" s="20" t="str">
        <f t="shared" si="48"/>
        <v>-</v>
      </c>
      <c r="AK34" s="20" t="str">
        <f t="shared" si="48"/>
        <v>-</v>
      </c>
      <c r="AL34" s="20" t="str">
        <f t="shared" si="48"/>
        <v>-</v>
      </c>
      <c r="AM34" s="20" t="str">
        <f t="shared" si="48"/>
        <v>-</v>
      </c>
      <c r="AN34" s="20" t="str">
        <f t="shared" si="48"/>
        <v>-</v>
      </c>
      <c r="AO34" s="20" t="str">
        <f t="shared" si="48"/>
        <v>-</v>
      </c>
      <c r="AP34" s="20" t="str">
        <f t="shared" si="48"/>
        <v>-</v>
      </c>
      <c r="AQ34" s="20" t="str">
        <f t="shared" si="48"/>
        <v>-</v>
      </c>
      <c r="AR34" s="20" t="str">
        <f t="shared" si="48"/>
        <v>-</v>
      </c>
      <c r="AS34" s="20" t="str">
        <f t="shared" si="48"/>
        <v>-</v>
      </c>
      <c r="AT34" s="20" t="str">
        <f t="shared" si="48"/>
        <v>-</v>
      </c>
      <c r="AU34" s="20" t="str">
        <f t="shared" si="48"/>
        <v>-</v>
      </c>
      <c r="AV34" s="20" t="str">
        <f t="shared" si="48"/>
        <v>-</v>
      </c>
      <c r="AW34" s="20" t="str">
        <f t="shared" si="48"/>
        <v>-</v>
      </c>
      <c r="AX34" s="20" t="str">
        <f t="shared" si="48"/>
        <v>-</v>
      </c>
      <c r="AY34" s="20" t="str">
        <f t="shared" si="48"/>
        <v>-</v>
      </c>
      <c r="BA34" s="4">
        <f aca="true" t="shared" si="49" ref="BA34:BK34">IF(($C$20+1)=$AZ15,1,0)*IF($C$21&gt;=BA$5,1,0)*IF($C$21&lt;BB$5,1,0)*(((1/BA$5-1/$C$21)/(1/BA$5-1/BB$5))*(BB15-BA15)+BA15)</f>
        <v>0</v>
      </c>
      <c r="BB34" s="4">
        <f t="shared" si="49"/>
        <v>0</v>
      </c>
      <c r="BC34" s="4">
        <f t="shared" si="49"/>
        <v>0</v>
      </c>
      <c r="BD34" s="4">
        <f t="shared" si="49"/>
        <v>0</v>
      </c>
      <c r="BE34" s="4">
        <f t="shared" si="49"/>
        <v>0</v>
      </c>
      <c r="BF34" s="4">
        <f t="shared" si="49"/>
        <v>0</v>
      </c>
      <c r="BG34" s="4">
        <f t="shared" si="49"/>
        <v>0</v>
      </c>
      <c r="BH34" s="4">
        <f t="shared" si="49"/>
        <v>0</v>
      </c>
      <c r="BI34" s="4">
        <f t="shared" si="49"/>
        <v>0</v>
      </c>
      <c r="BJ34" s="4">
        <f t="shared" si="49"/>
        <v>0</v>
      </c>
      <c r="BK34" s="4">
        <f t="shared" si="49"/>
        <v>0</v>
      </c>
      <c r="BO34" s="4">
        <f aca="true" t="shared" si="50" ref="BO34:BY34">IF(($C$20+1)=$AZ15,1,0)*IF($C$21&gt;=BO$5,1,0)*IF($C$21&lt;BP$5,1,0)*(((1/BO$5-1/$C$21)/(1/BO$5-1/BP$5))*(BP15-BO15)+BO15)</f>
        <v>0</v>
      </c>
      <c r="BP34" s="4">
        <f t="shared" si="50"/>
        <v>0</v>
      </c>
      <c r="BQ34" s="4">
        <f t="shared" si="50"/>
        <v>0</v>
      </c>
      <c r="BR34" s="4">
        <f t="shared" si="50"/>
        <v>0</v>
      </c>
      <c r="BS34" s="4">
        <f t="shared" si="50"/>
        <v>0</v>
      </c>
      <c r="BT34" s="4">
        <f t="shared" si="50"/>
        <v>0</v>
      </c>
      <c r="BU34" s="4">
        <f t="shared" si="50"/>
        <v>0</v>
      </c>
      <c r="BV34" s="4">
        <f t="shared" si="50"/>
        <v>0</v>
      </c>
      <c r="BW34" s="4">
        <f t="shared" si="50"/>
        <v>0</v>
      </c>
      <c r="BX34" s="4">
        <f t="shared" si="50"/>
        <v>0</v>
      </c>
      <c r="BY34" s="4">
        <f t="shared" si="50"/>
        <v>0</v>
      </c>
    </row>
    <row r="35" spans="1:77" s="4" customFormat="1" ht="15" hidden="1">
      <c r="A35" s="40"/>
      <c r="B35" s="40"/>
      <c r="C35" s="40"/>
      <c r="D35" s="40"/>
      <c r="E35" s="40"/>
      <c r="F35" s="40"/>
      <c r="G35" s="40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BA35" s="4">
        <f aca="true" t="shared" si="51" ref="BA35:BK35">IF(($C$20+1)=$AZ16,1,0)*IF($C$21&gt;=BA$5,1,0)*IF($C$21&lt;BB$5,1,0)*(((1/BA$5-1/$C$21)/(1/BA$5-1/BB$5))*(BB16-BA16)+BA16)</f>
        <v>0</v>
      </c>
      <c r="BB35" s="4">
        <f t="shared" si="51"/>
        <v>0</v>
      </c>
      <c r="BC35" s="4">
        <f t="shared" si="51"/>
        <v>0</v>
      </c>
      <c r="BD35" s="4">
        <f t="shared" si="51"/>
        <v>0</v>
      </c>
      <c r="BE35" s="4">
        <f t="shared" si="51"/>
        <v>0</v>
      </c>
      <c r="BF35" s="4">
        <f t="shared" si="51"/>
        <v>0</v>
      </c>
      <c r="BG35" s="4">
        <f t="shared" si="51"/>
        <v>0</v>
      </c>
      <c r="BH35" s="4">
        <f t="shared" si="51"/>
        <v>0</v>
      </c>
      <c r="BI35" s="4">
        <f t="shared" si="51"/>
        <v>0</v>
      </c>
      <c r="BJ35" s="4">
        <f t="shared" si="51"/>
        <v>0</v>
      </c>
      <c r="BK35" s="4">
        <f t="shared" si="51"/>
        <v>0</v>
      </c>
      <c r="BO35" s="4">
        <f aca="true" t="shared" si="52" ref="BO35:BY35">IF(($C$20+1)=$AZ16,1,0)*IF($C$21&gt;=BO$5,1,0)*IF($C$21&lt;BP$5,1,0)*(((1/BO$5-1/$C$21)/(1/BO$5-1/BP$5))*(BP16-BO16)+BO16)</f>
        <v>0</v>
      </c>
      <c r="BP35" s="4">
        <f t="shared" si="52"/>
        <v>0</v>
      </c>
      <c r="BQ35" s="4">
        <f t="shared" si="52"/>
        <v>0</v>
      </c>
      <c r="BR35" s="4">
        <f t="shared" si="52"/>
        <v>0</v>
      </c>
      <c r="BS35" s="4">
        <f t="shared" si="52"/>
        <v>0</v>
      </c>
      <c r="BT35" s="4">
        <f t="shared" si="52"/>
        <v>0</v>
      </c>
      <c r="BU35" s="4">
        <f t="shared" si="52"/>
        <v>0</v>
      </c>
      <c r="BV35" s="4">
        <f t="shared" si="52"/>
        <v>0</v>
      </c>
      <c r="BW35" s="4">
        <f t="shared" si="52"/>
        <v>0</v>
      </c>
      <c r="BX35" s="4">
        <f t="shared" si="52"/>
        <v>0</v>
      </c>
      <c r="BY35" s="4">
        <f t="shared" si="52"/>
        <v>0</v>
      </c>
    </row>
    <row r="36" spans="1:77" s="4" customFormat="1" ht="15" hidden="1">
      <c r="A36" s="52"/>
      <c r="B36" s="52"/>
      <c r="C36" s="52"/>
      <c r="D36" s="52"/>
      <c r="E36" s="52"/>
      <c r="F36" s="52"/>
      <c r="G36" s="5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BA36" s="4">
        <f aca="true" t="shared" si="53" ref="BA36:BK36">IF(($C$20+1)=$AZ17,1,0)*IF($C$21&gt;=BA$5,1,0)*IF($C$21&lt;BB$5,1,0)*(((1/BA$5-1/$C$21)/(1/BA$5-1/BB$5))*(BB17-BA17)+BA17)</f>
        <v>0</v>
      </c>
      <c r="BB36" s="4">
        <f t="shared" si="53"/>
        <v>0</v>
      </c>
      <c r="BC36" s="4">
        <f t="shared" si="53"/>
        <v>0</v>
      </c>
      <c r="BD36" s="4">
        <f t="shared" si="53"/>
        <v>0</v>
      </c>
      <c r="BE36" s="4">
        <f t="shared" si="53"/>
        <v>0</v>
      </c>
      <c r="BF36" s="4">
        <f t="shared" si="53"/>
        <v>0</v>
      </c>
      <c r="BG36" s="4">
        <f t="shared" si="53"/>
        <v>0</v>
      </c>
      <c r="BH36" s="4">
        <f t="shared" si="53"/>
        <v>0</v>
      </c>
      <c r="BI36" s="4">
        <f t="shared" si="53"/>
        <v>0</v>
      </c>
      <c r="BJ36" s="4">
        <f t="shared" si="53"/>
        <v>0</v>
      </c>
      <c r="BK36" s="4">
        <f t="shared" si="53"/>
        <v>0</v>
      </c>
      <c r="BO36" s="4">
        <f aca="true" t="shared" si="54" ref="BO36:BY36">IF(($C$20+1)=$AZ17,1,0)*IF($C$21&gt;=BO$5,1,0)*IF($C$21&lt;BP$5,1,0)*(((1/BO$5-1/$C$21)/(1/BO$5-1/BP$5))*(BP17-BO17)+BO17)</f>
        <v>0</v>
      </c>
      <c r="BP36" s="4">
        <f t="shared" si="54"/>
        <v>0</v>
      </c>
      <c r="BQ36" s="4">
        <f t="shared" si="54"/>
        <v>0</v>
      </c>
      <c r="BR36" s="4">
        <f t="shared" si="54"/>
        <v>0</v>
      </c>
      <c r="BS36" s="4">
        <f t="shared" si="54"/>
        <v>0</v>
      </c>
      <c r="BT36" s="4">
        <f t="shared" si="54"/>
        <v>0</v>
      </c>
      <c r="BU36" s="4">
        <f t="shared" si="54"/>
        <v>0</v>
      </c>
      <c r="BV36" s="4">
        <f t="shared" si="54"/>
        <v>0</v>
      </c>
      <c r="BW36" s="4">
        <f t="shared" si="54"/>
        <v>0</v>
      </c>
      <c r="BX36" s="4">
        <f t="shared" si="54"/>
        <v>0</v>
      </c>
      <c r="BY36" s="4">
        <f t="shared" si="54"/>
        <v>0</v>
      </c>
    </row>
    <row r="37" spans="1:77" s="4" customFormat="1" ht="15" hidden="1">
      <c r="A37" s="52"/>
      <c r="B37" s="52"/>
      <c r="C37" s="52"/>
      <c r="D37" s="52"/>
      <c r="E37" s="52"/>
      <c r="F37" s="52"/>
      <c r="G37" s="5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BA37" s="4">
        <f aca="true" t="shared" si="55" ref="BA37:BK37">IF(($C$20+1)=$AZ18,1,0)*IF($C$21&gt;=BA$5,1,0)*IF($C$21&lt;BB$5,1,0)*(((1/BA$5-1/$C$21)/(1/BA$5-1/BB$5))*(BB18-BA18)+BA18)</f>
        <v>0</v>
      </c>
      <c r="BB37" s="4">
        <f t="shared" si="55"/>
        <v>0</v>
      </c>
      <c r="BC37" s="4">
        <f t="shared" si="55"/>
        <v>0</v>
      </c>
      <c r="BD37" s="4">
        <f t="shared" si="55"/>
        <v>0</v>
      </c>
      <c r="BE37" s="4">
        <f t="shared" si="55"/>
        <v>0</v>
      </c>
      <c r="BF37" s="4">
        <f t="shared" si="55"/>
        <v>0</v>
      </c>
      <c r="BG37" s="4">
        <f t="shared" si="55"/>
        <v>0</v>
      </c>
      <c r="BH37" s="4">
        <f t="shared" si="55"/>
        <v>0</v>
      </c>
      <c r="BI37" s="4">
        <f t="shared" si="55"/>
        <v>0</v>
      </c>
      <c r="BJ37" s="4">
        <f t="shared" si="55"/>
        <v>0</v>
      </c>
      <c r="BK37" s="4">
        <f t="shared" si="55"/>
        <v>0</v>
      </c>
      <c r="BO37" s="4">
        <f aca="true" t="shared" si="56" ref="BO37:BY37">IF(($C$20+1)=$AZ18,1,0)*IF($C$21&gt;=BO$5,1,0)*IF($C$21&lt;BP$5,1,0)*(((1/BO$5-1/$C$21)/(1/BO$5-1/BP$5))*(BP18-BO18)+BO18)</f>
        <v>0</v>
      </c>
      <c r="BP37" s="4">
        <f t="shared" si="56"/>
        <v>0</v>
      </c>
      <c r="BQ37" s="4">
        <f t="shared" si="56"/>
        <v>0</v>
      </c>
      <c r="BR37" s="4">
        <f t="shared" si="56"/>
        <v>0</v>
      </c>
      <c r="BS37" s="4">
        <f t="shared" si="56"/>
        <v>0</v>
      </c>
      <c r="BT37" s="4">
        <f t="shared" si="56"/>
        <v>0</v>
      </c>
      <c r="BU37" s="4">
        <f t="shared" si="56"/>
        <v>0</v>
      </c>
      <c r="BV37" s="4">
        <f t="shared" si="56"/>
        <v>0</v>
      </c>
      <c r="BW37" s="4">
        <f t="shared" si="56"/>
        <v>0</v>
      </c>
      <c r="BX37" s="4">
        <f t="shared" si="56"/>
        <v>0</v>
      </c>
      <c r="BY37" s="4">
        <f t="shared" si="56"/>
        <v>0</v>
      </c>
    </row>
    <row r="38" spans="1:77" s="4" customFormat="1" ht="15" hidden="1">
      <c r="A38" s="40"/>
      <c r="B38" s="52"/>
      <c r="C38" s="52"/>
      <c r="D38" s="52"/>
      <c r="E38" s="52"/>
      <c r="F38" s="40"/>
      <c r="G38" s="40"/>
      <c r="H38" s="2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BA38" s="4">
        <f aca="true" t="shared" si="57" ref="BA38:BK38">IF(($C$20+1)=$AZ19,1,0)*IF($C$21&gt;=BA$5,1,0)*IF($C$21&lt;BB$5,1,0)*(((1/BA$5-1/$C$21)/(1/BA$5-1/BB$5))*(BB19-BA19)+BA19)</f>
        <v>0</v>
      </c>
      <c r="BB38" s="4">
        <f t="shared" si="57"/>
        <v>0</v>
      </c>
      <c r="BC38" s="4">
        <f t="shared" si="57"/>
        <v>0</v>
      </c>
      <c r="BD38" s="4">
        <f t="shared" si="57"/>
        <v>0</v>
      </c>
      <c r="BE38" s="4">
        <f t="shared" si="57"/>
        <v>0</v>
      </c>
      <c r="BF38" s="4">
        <f t="shared" si="57"/>
        <v>0</v>
      </c>
      <c r="BG38" s="4">
        <f t="shared" si="57"/>
        <v>0</v>
      </c>
      <c r="BH38" s="4">
        <f t="shared" si="57"/>
        <v>0</v>
      </c>
      <c r="BI38" s="4">
        <f t="shared" si="57"/>
        <v>0</v>
      </c>
      <c r="BJ38" s="4">
        <f t="shared" si="57"/>
        <v>0</v>
      </c>
      <c r="BK38" s="4">
        <f t="shared" si="57"/>
        <v>0</v>
      </c>
      <c r="BO38" s="4">
        <f aca="true" t="shared" si="58" ref="BO38:BY38">IF(($C$20+1)=$AZ19,1,0)*IF($C$21&gt;=BO$5,1,0)*IF($C$21&lt;BP$5,1,0)*(((1/BO$5-1/$C$21)/(1/BO$5-1/BP$5))*(BP19-BO19)+BO19)</f>
        <v>0</v>
      </c>
      <c r="BP38" s="4">
        <f t="shared" si="58"/>
        <v>0</v>
      </c>
      <c r="BQ38" s="4">
        <f t="shared" si="58"/>
        <v>0</v>
      </c>
      <c r="BR38" s="4">
        <f t="shared" si="58"/>
        <v>0</v>
      </c>
      <c r="BS38" s="4">
        <f t="shared" si="58"/>
        <v>0</v>
      </c>
      <c r="BT38" s="4">
        <f t="shared" si="58"/>
        <v>0</v>
      </c>
      <c r="BU38" s="4">
        <f t="shared" si="58"/>
        <v>0</v>
      </c>
      <c r="BV38" s="4">
        <f t="shared" si="58"/>
        <v>0</v>
      </c>
      <c r="BW38" s="4">
        <f t="shared" si="58"/>
        <v>0</v>
      </c>
      <c r="BX38" s="4">
        <f t="shared" si="58"/>
        <v>0</v>
      </c>
      <c r="BY38" s="4">
        <f t="shared" si="58"/>
        <v>0</v>
      </c>
    </row>
    <row r="39" spans="1:77" s="4" customFormat="1" ht="28.5" hidden="1">
      <c r="A39" s="40" t="s">
        <v>16</v>
      </c>
      <c r="B39" s="40">
        <f>IF(COUNT(B42:B1041)&gt;0.5,1,"-")</f>
        <v>1</v>
      </c>
      <c r="C39" s="40">
        <f>IF(COUNT(C42:C1041)&gt;0.5,1,"-")</f>
        <v>1</v>
      </c>
      <c r="D39" s="40">
        <f aca="true" t="shared" si="59" ref="D39:AY39">IF(COUNT(D42:D1041)&gt;0.5,1,"-")</f>
        <v>1</v>
      </c>
      <c r="E39" s="40">
        <f t="shared" si="59"/>
        <v>1</v>
      </c>
      <c r="F39" s="40">
        <f t="shared" si="59"/>
        <v>1</v>
      </c>
      <c r="G39" s="40" t="str">
        <f t="shared" si="59"/>
        <v>-</v>
      </c>
      <c r="H39" s="23" t="str">
        <f t="shared" si="59"/>
        <v>-</v>
      </c>
      <c r="I39" s="23" t="str">
        <f t="shared" si="59"/>
        <v>-</v>
      </c>
      <c r="J39" s="23" t="str">
        <f t="shared" si="59"/>
        <v>-</v>
      </c>
      <c r="K39" s="23" t="str">
        <f t="shared" si="59"/>
        <v>-</v>
      </c>
      <c r="L39" s="23" t="str">
        <f t="shared" si="59"/>
        <v>-</v>
      </c>
      <c r="M39" s="23" t="str">
        <f t="shared" si="59"/>
        <v>-</v>
      </c>
      <c r="N39" s="23" t="str">
        <f t="shared" si="59"/>
        <v>-</v>
      </c>
      <c r="O39" s="23" t="str">
        <f t="shared" si="59"/>
        <v>-</v>
      </c>
      <c r="P39" s="23" t="str">
        <f t="shared" si="59"/>
        <v>-</v>
      </c>
      <c r="Q39" s="23" t="str">
        <f t="shared" si="59"/>
        <v>-</v>
      </c>
      <c r="R39" s="23" t="str">
        <f t="shared" si="59"/>
        <v>-</v>
      </c>
      <c r="S39" s="23" t="str">
        <f t="shared" si="59"/>
        <v>-</v>
      </c>
      <c r="T39" s="23" t="str">
        <f t="shared" si="59"/>
        <v>-</v>
      </c>
      <c r="U39" s="23" t="str">
        <f t="shared" si="59"/>
        <v>-</v>
      </c>
      <c r="V39" s="23" t="str">
        <f t="shared" si="59"/>
        <v>-</v>
      </c>
      <c r="W39" s="23" t="str">
        <f t="shared" si="59"/>
        <v>-</v>
      </c>
      <c r="X39" s="23" t="str">
        <f t="shared" si="59"/>
        <v>-</v>
      </c>
      <c r="Y39" s="23" t="str">
        <f t="shared" si="59"/>
        <v>-</v>
      </c>
      <c r="Z39" s="23" t="str">
        <f t="shared" si="59"/>
        <v>-</v>
      </c>
      <c r="AA39" s="23" t="str">
        <f t="shared" si="59"/>
        <v>-</v>
      </c>
      <c r="AB39" s="23" t="str">
        <f t="shared" si="59"/>
        <v>-</v>
      </c>
      <c r="AC39" s="23" t="str">
        <f t="shared" si="59"/>
        <v>-</v>
      </c>
      <c r="AD39" s="23" t="str">
        <f t="shared" si="59"/>
        <v>-</v>
      </c>
      <c r="AE39" s="23" t="str">
        <f t="shared" si="59"/>
        <v>-</v>
      </c>
      <c r="AF39" s="23" t="str">
        <f t="shared" si="59"/>
        <v>-</v>
      </c>
      <c r="AG39" s="23" t="str">
        <f t="shared" si="59"/>
        <v>-</v>
      </c>
      <c r="AH39" s="23" t="str">
        <f t="shared" si="59"/>
        <v>-</v>
      </c>
      <c r="AI39" s="23" t="str">
        <f t="shared" si="59"/>
        <v>-</v>
      </c>
      <c r="AJ39" s="23" t="str">
        <f t="shared" si="59"/>
        <v>-</v>
      </c>
      <c r="AK39" s="23" t="str">
        <f t="shared" si="59"/>
        <v>-</v>
      </c>
      <c r="AL39" s="23" t="str">
        <f t="shared" si="59"/>
        <v>-</v>
      </c>
      <c r="AM39" s="23" t="str">
        <f t="shared" si="59"/>
        <v>-</v>
      </c>
      <c r="AN39" s="23" t="str">
        <f t="shared" si="59"/>
        <v>-</v>
      </c>
      <c r="AO39" s="23" t="str">
        <f t="shared" si="59"/>
        <v>-</v>
      </c>
      <c r="AP39" s="23" t="str">
        <f t="shared" si="59"/>
        <v>-</v>
      </c>
      <c r="AQ39" s="23" t="str">
        <f t="shared" si="59"/>
        <v>-</v>
      </c>
      <c r="AR39" s="23" t="str">
        <f t="shared" si="59"/>
        <v>-</v>
      </c>
      <c r="AS39" s="23" t="str">
        <f t="shared" si="59"/>
        <v>-</v>
      </c>
      <c r="AT39" s="23" t="str">
        <f t="shared" si="59"/>
        <v>-</v>
      </c>
      <c r="AU39" s="23" t="str">
        <f t="shared" si="59"/>
        <v>-</v>
      </c>
      <c r="AV39" s="23" t="str">
        <f t="shared" si="59"/>
        <v>-</v>
      </c>
      <c r="AW39" s="23" t="str">
        <f t="shared" si="59"/>
        <v>-</v>
      </c>
      <c r="AX39" s="23" t="str">
        <f t="shared" si="59"/>
        <v>-</v>
      </c>
      <c r="AY39" s="23" t="str">
        <f t="shared" si="59"/>
        <v>-</v>
      </c>
      <c r="BA39" s="4">
        <f aca="true" t="shared" si="60" ref="BA39:BK39">IF(($C$20+1)=$AZ20,1,0)*IF($C$21&gt;=BA$5,1,0)*IF($C$21&lt;BB$5,1,0)*(((1/BA$5-1/$C$21)/(1/BA$5-1/BB$5))*(BB20-BA20)+BA20)</f>
        <v>0</v>
      </c>
      <c r="BB39" s="4">
        <f t="shared" si="60"/>
        <v>0</v>
      </c>
      <c r="BC39" s="4">
        <f t="shared" si="60"/>
        <v>0</v>
      </c>
      <c r="BD39" s="4">
        <f t="shared" si="60"/>
        <v>0</v>
      </c>
      <c r="BE39" s="4">
        <f t="shared" si="60"/>
        <v>0</v>
      </c>
      <c r="BF39" s="4">
        <f t="shared" si="60"/>
        <v>0</v>
      </c>
      <c r="BG39" s="4">
        <f t="shared" si="60"/>
        <v>0</v>
      </c>
      <c r="BH39" s="4">
        <f t="shared" si="60"/>
        <v>0</v>
      </c>
      <c r="BI39" s="4">
        <f t="shared" si="60"/>
        <v>0</v>
      </c>
      <c r="BJ39" s="4">
        <f t="shared" si="60"/>
        <v>0</v>
      </c>
      <c r="BK39" s="4">
        <f t="shared" si="60"/>
        <v>0</v>
      </c>
      <c r="BO39" s="4">
        <f aca="true" t="shared" si="61" ref="BO39:BY39">IF(($C$20+1)=$AZ20,1,0)*IF($C$21&gt;=BO$5,1,0)*IF($C$21&lt;BP$5,1,0)*(((1/BO$5-1/$C$21)/(1/BO$5-1/BP$5))*(BP20-BO20)+BO20)</f>
        <v>0</v>
      </c>
      <c r="BP39" s="4">
        <f t="shared" si="61"/>
        <v>0</v>
      </c>
      <c r="BQ39" s="4">
        <f t="shared" si="61"/>
        <v>0</v>
      </c>
      <c r="BR39" s="4">
        <f t="shared" si="61"/>
        <v>0</v>
      </c>
      <c r="BS39" s="4">
        <f t="shared" si="61"/>
        <v>0</v>
      </c>
      <c r="BT39" s="4">
        <f t="shared" si="61"/>
        <v>0</v>
      </c>
      <c r="BU39" s="4">
        <f t="shared" si="61"/>
        <v>0</v>
      </c>
      <c r="BV39" s="4">
        <f t="shared" si="61"/>
        <v>0</v>
      </c>
      <c r="BW39" s="4">
        <f t="shared" si="61"/>
        <v>0</v>
      </c>
      <c r="BX39" s="4">
        <f t="shared" si="61"/>
        <v>0</v>
      </c>
      <c r="BY39" s="4">
        <f t="shared" si="61"/>
        <v>0</v>
      </c>
    </row>
    <row r="40" spans="1:77" s="4" customFormat="1" ht="15">
      <c r="A40" s="40"/>
      <c r="B40" s="40"/>
      <c r="C40" s="40"/>
      <c r="D40" s="40"/>
      <c r="E40" s="40"/>
      <c r="F40" s="40"/>
      <c r="G40" s="40"/>
      <c r="H40" s="2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BA40" s="4">
        <f aca="true" t="shared" si="62" ref="BA40:BK40">IF(($C$20+1)=$AZ21,1,0)*IF($C$21&gt;=BA$5,1,0)*IF($C$21&lt;BB$5,1,0)*(((1/BA$5-1/$C$21)/(1/BA$5-1/BB$5))*(BB21-BA21)+BA21)</f>
        <v>0</v>
      </c>
      <c r="BB40" s="4">
        <f t="shared" si="62"/>
        <v>0</v>
      </c>
      <c r="BC40" s="4">
        <f t="shared" si="62"/>
        <v>0</v>
      </c>
      <c r="BD40" s="4">
        <f t="shared" si="62"/>
        <v>0</v>
      </c>
      <c r="BE40" s="4">
        <f t="shared" si="62"/>
        <v>0</v>
      </c>
      <c r="BF40" s="4">
        <f t="shared" si="62"/>
        <v>0</v>
      </c>
      <c r="BG40" s="4">
        <f t="shared" si="62"/>
        <v>0</v>
      </c>
      <c r="BH40" s="4">
        <f t="shared" si="62"/>
        <v>0</v>
      </c>
      <c r="BI40" s="4">
        <f t="shared" si="62"/>
        <v>0</v>
      </c>
      <c r="BJ40" s="4">
        <f t="shared" si="62"/>
        <v>0</v>
      </c>
      <c r="BK40" s="4">
        <f t="shared" si="62"/>
        <v>0</v>
      </c>
      <c r="BO40" s="4">
        <f aca="true" t="shared" si="63" ref="BO40:BY40">IF(($C$20+1)=$AZ21,1,0)*IF($C$21&gt;=BO$5,1,0)*IF($C$21&lt;BP$5,1,0)*(((1/BO$5-1/$C$21)/(1/BO$5-1/BP$5))*(BP21-BO21)+BO21)</f>
        <v>0</v>
      </c>
      <c r="BP40" s="4">
        <f t="shared" si="63"/>
        <v>0</v>
      </c>
      <c r="BQ40" s="4">
        <f t="shared" si="63"/>
        <v>0</v>
      </c>
      <c r="BR40" s="4">
        <f t="shared" si="63"/>
        <v>0</v>
      </c>
      <c r="BS40" s="4">
        <f t="shared" si="63"/>
        <v>0</v>
      </c>
      <c r="BT40" s="4">
        <f t="shared" si="63"/>
        <v>0</v>
      </c>
      <c r="BU40" s="4">
        <f t="shared" si="63"/>
        <v>0</v>
      </c>
      <c r="BV40" s="4">
        <f t="shared" si="63"/>
        <v>0</v>
      </c>
      <c r="BW40" s="4">
        <f t="shared" si="63"/>
        <v>0</v>
      </c>
      <c r="BX40" s="4">
        <f t="shared" si="63"/>
        <v>0</v>
      </c>
      <c r="BY40" s="4">
        <f t="shared" si="63"/>
        <v>0</v>
      </c>
    </row>
    <row r="41" spans="1:77" s="5" customFormat="1" ht="42.75">
      <c r="A41" s="68" t="s">
        <v>24</v>
      </c>
      <c r="B41" s="69" t="s">
        <v>30</v>
      </c>
      <c r="C41" s="69" t="s">
        <v>31</v>
      </c>
      <c r="D41" s="69" t="s">
        <v>32</v>
      </c>
      <c r="E41" s="69" t="s">
        <v>33</v>
      </c>
      <c r="F41" s="70" t="s">
        <v>34</v>
      </c>
      <c r="G41" s="69"/>
      <c r="H41" s="6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BA41" s="5">
        <f aca="true" t="shared" si="64" ref="BA41:BK41">IF(($C$20+1)=$AZ22,1,0)*IF($C$21&gt;=BA$5,1,0)*IF($C$21&lt;BB$5,1,0)*(((1/BA$5-1/$C$21)/(1/BA$5-1/BB$5))*(BB22-BA22)+BA22)</f>
        <v>0</v>
      </c>
      <c r="BB41" s="5">
        <f t="shared" si="64"/>
        <v>0</v>
      </c>
      <c r="BC41" s="5">
        <f t="shared" si="64"/>
        <v>0</v>
      </c>
      <c r="BD41" s="5">
        <f t="shared" si="64"/>
        <v>0</v>
      </c>
      <c r="BE41" s="5">
        <f t="shared" si="64"/>
        <v>0</v>
      </c>
      <c r="BF41" s="5">
        <f t="shared" si="64"/>
        <v>0</v>
      </c>
      <c r="BG41" s="5">
        <f t="shared" si="64"/>
        <v>0</v>
      </c>
      <c r="BH41" s="5">
        <f t="shared" si="64"/>
        <v>0</v>
      </c>
      <c r="BI41" s="5">
        <f t="shared" si="64"/>
        <v>0</v>
      </c>
      <c r="BJ41" s="5">
        <f t="shared" si="64"/>
        <v>0</v>
      </c>
      <c r="BK41" s="5">
        <f t="shared" si="64"/>
        <v>0</v>
      </c>
      <c r="BO41" s="5">
        <f aca="true" t="shared" si="65" ref="BO41:BY41">IF(($C$20+1)=$AZ22,1,0)*IF($C$21&gt;=BO$5,1,0)*IF($C$21&lt;BP$5,1,0)*(((1/BO$5-1/$C$21)/(1/BO$5-1/BP$5))*(BP22-BO22)+BO22)</f>
        <v>0</v>
      </c>
      <c r="BP41" s="5">
        <f t="shared" si="65"/>
        <v>0</v>
      </c>
      <c r="BQ41" s="5">
        <f t="shared" si="65"/>
        <v>0</v>
      </c>
      <c r="BR41" s="5">
        <f t="shared" si="65"/>
        <v>0</v>
      </c>
      <c r="BS41" s="5">
        <f t="shared" si="65"/>
        <v>0</v>
      </c>
      <c r="BT41" s="5">
        <f t="shared" si="65"/>
        <v>0</v>
      </c>
      <c r="BU41" s="5">
        <f t="shared" si="65"/>
        <v>0</v>
      </c>
      <c r="BV41" s="5">
        <f t="shared" si="65"/>
        <v>0</v>
      </c>
      <c r="BW41" s="5">
        <f t="shared" si="65"/>
        <v>0</v>
      </c>
      <c r="BX41" s="5">
        <f t="shared" si="65"/>
        <v>0</v>
      </c>
      <c r="BY41" s="5">
        <f t="shared" si="65"/>
        <v>0</v>
      </c>
    </row>
    <row r="42" spans="1:77" s="4" customFormat="1" ht="12.75">
      <c r="A42" s="53" t="s">
        <v>17</v>
      </c>
      <c r="B42" s="54">
        <v>0.0571</v>
      </c>
      <c r="C42" s="55">
        <v>0.0873</v>
      </c>
      <c r="D42" s="55">
        <v>0.0974</v>
      </c>
      <c r="E42" s="55">
        <v>0.1033</v>
      </c>
      <c r="F42" s="56">
        <v>0.0703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BA42" s="4">
        <f aca="true" t="shared" si="66" ref="BA42:BK42">IF(($C$20+1)=$AZ23,1,0)*IF($C$21&gt;=BA$5,1,0)*IF($C$21&lt;BB$5,1,0)*(((1/BA$5-1/$C$21)/(1/BA$5-1/BB$5))*(BB23-BA23)+BA23)</f>
        <v>0</v>
      </c>
      <c r="BB42" s="4">
        <f t="shared" si="66"/>
        <v>0</v>
      </c>
      <c r="BC42" s="4">
        <f t="shared" si="66"/>
        <v>0</v>
      </c>
      <c r="BD42" s="4">
        <f t="shared" si="66"/>
        <v>0</v>
      </c>
      <c r="BE42" s="4">
        <f t="shared" si="66"/>
        <v>0</v>
      </c>
      <c r="BF42" s="4">
        <f t="shared" si="66"/>
        <v>0</v>
      </c>
      <c r="BG42" s="4">
        <f t="shared" si="66"/>
        <v>0</v>
      </c>
      <c r="BH42" s="4">
        <f t="shared" si="66"/>
        <v>0</v>
      </c>
      <c r="BI42" s="4">
        <f t="shared" si="66"/>
        <v>0</v>
      </c>
      <c r="BJ42" s="4">
        <f t="shared" si="66"/>
        <v>0</v>
      </c>
      <c r="BK42" s="4">
        <f t="shared" si="66"/>
        <v>0</v>
      </c>
      <c r="BO42" s="4">
        <f aca="true" t="shared" si="67" ref="BO42:BY42">IF(($C$20+1)=$AZ23,1,0)*IF($C$21&gt;=BO$5,1,0)*IF($C$21&lt;BP$5,1,0)*(((1/BO$5-1/$C$21)/(1/BO$5-1/BP$5))*(BP23-BO23)+BO23)</f>
        <v>0</v>
      </c>
      <c r="BP42" s="4">
        <f t="shared" si="67"/>
        <v>0</v>
      </c>
      <c r="BQ42" s="4">
        <f t="shared" si="67"/>
        <v>0</v>
      </c>
      <c r="BR42" s="4">
        <f t="shared" si="67"/>
        <v>0</v>
      </c>
      <c r="BS42" s="4">
        <f t="shared" si="67"/>
        <v>0</v>
      </c>
      <c r="BT42" s="4">
        <f t="shared" si="67"/>
        <v>0</v>
      </c>
      <c r="BU42" s="4">
        <f t="shared" si="67"/>
        <v>0</v>
      </c>
      <c r="BV42" s="4">
        <f t="shared" si="67"/>
        <v>0</v>
      </c>
      <c r="BW42" s="4">
        <f t="shared" si="67"/>
        <v>0</v>
      </c>
      <c r="BX42" s="4">
        <f t="shared" si="67"/>
        <v>0</v>
      </c>
      <c r="BY42" s="4">
        <f t="shared" si="67"/>
        <v>0</v>
      </c>
    </row>
    <row r="43" spans="1:77" s="4" customFormat="1" ht="12.75">
      <c r="A43" s="53" t="s">
        <v>18</v>
      </c>
      <c r="B43" s="58">
        <v>0.0813</v>
      </c>
      <c r="C43" s="38">
        <v>0.0662</v>
      </c>
      <c r="D43" s="38">
        <v>0.1352</v>
      </c>
      <c r="E43" s="38">
        <v>0.0915</v>
      </c>
      <c r="F43" s="39">
        <v>0.1026</v>
      </c>
      <c r="G43" s="38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59"/>
      <c r="BA43" s="4">
        <f aca="true" t="shared" si="68" ref="BA43:BK43">IF(($C$20+1)=$AZ24,1,0)*IF($C$21&gt;=BA$5,1,0)*IF($C$21&lt;BB$5,1,0)*(((1/BA$5-1/$C$21)/(1/BA$5-1/BB$5))*(BB24-BA24)+BA24)</f>
        <v>0</v>
      </c>
      <c r="BB43" s="4">
        <f t="shared" si="68"/>
        <v>0</v>
      </c>
      <c r="BC43" s="4">
        <f t="shared" si="68"/>
        <v>0</v>
      </c>
      <c r="BD43" s="4">
        <f t="shared" si="68"/>
        <v>0</v>
      </c>
      <c r="BE43" s="4">
        <f t="shared" si="68"/>
        <v>0</v>
      </c>
      <c r="BF43" s="4">
        <f t="shared" si="68"/>
        <v>0</v>
      </c>
      <c r="BG43" s="4">
        <f t="shared" si="68"/>
        <v>0</v>
      </c>
      <c r="BH43" s="4">
        <f t="shared" si="68"/>
        <v>0</v>
      </c>
      <c r="BI43" s="4">
        <f t="shared" si="68"/>
        <v>0</v>
      </c>
      <c r="BJ43" s="4">
        <f t="shared" si="68"/>
        <v>0</v>
      </c>
      <c r="BK43" s="4">
        <f t="shared" si="68"/>
        <v>0</v>
      </c>
      <c r="BO43" s="4">
        <f aca="true" t="shared" si="69" ref="BO43:BY43">IF(($C$20+1)=$AZ24,1,0)*IF($C$21&gt;=BO$5,1,0)*IF($C$21&lt;BP$5,1,0)*(((1/BO$5-1/$C$21)/(1/BO$5-1/BP$5))*(BP24-BO24)+BO24)</f>
        <v>0</v>
      </c>
      <c r="BP43" s="4">
        <f t="shared" si="69"/>
        <v>0</v>
      </c>
      <c r="BQ43" s="4">
        <f t="shared" si="69"/>
        <v>0</v>
      </c>
      <c r="BR43" s="4">
        <f t="shared" si="69"/>
        <v>0</v>
      </c>
      <c r="BS43" s="4">
        <f t="shared" si="69"/>
        <v>0</v>
      </c>
      <c r="BT43" s="4">
        <f t="shared" si="69"/>
        <v>0</v>
      </c>
      <c r="BU43" s="4">
        <f t="shared" si="69"/>
        <v>0</v>
      </c>
      <c r="BV43" s="4">
        <f t="shared" si="69"/>
        <v>0</v>
      </c>
      <c r="BW43" s="4">
        <f t="shared" si="69"/>
        <v>0</v>
      </c>
      <c r="BX43" s="4">
        <f t="shared" si="69"/>
        <v>0</v>
      </c>
      <c r="BY43" s="4">
        <f t="shared" si="69"/>
        <v>0</v>
      </c>
    </row>
    <row r="44" spans="1:77" s="4" customFormat="1" ht="12.75">
      <c r="A44" s="60" t="s">
        <v>19</v>
      </c>
      <c r="B44" s="61">
        <v>0.0831</v>
      </c>
      <c r="C44" s="39">
        <v>0.0672</v>
      </c>
      <c r="D44" s="39">
        <v>0.0817</v>
      </c>
      <c r="E44" s="39">
        <v>0.0781</v>
      </c>
      <c r="F44" s="39">
        <v>0.0956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59"/>
      <c r="BA44" s="4">
        <f aca="true" t="shared" si="70" ref="BA44:BK44">IF(($C$20+1)=$AZ25,1,0)*IF($C$21&gt;=BA$5,1,0)*IF($C$21&lt;BB$5,1,0)*(((1/BA$5-1/$C$21)/(1/BA$5-1/BB$5))*(BB25-BA25)+BA25)</f>
        <v>0</v>
      </c>
      <c r="BB44" s="4">
        <f t="shared" si="70"/>
        <v>0</v>
      </c>
      <c r="BC44" s="4">
        <f t="shared" si="70"/>
        <v>0</v>
      </c>
      <c r="BD44" s="4">
        <f t="shared" si="70"/>
        <v>0</v>
      </c>
      <c r="BE44" s="4">
        <f t="shared" si="70"/>
        <v>0</v>
      </c>
      <c r="BF44" s="4">
        <f t="shared" si="70"/>
        <v>0</v>
      </c>
      <c r="BG44" s="4">
        <f t="shared" si="70"/>
        <v>0</v>
      </c>
      <c r="BH44" s="4">
        <f t="shared" si="70"/>
        <v>0</v>
      </c>
      <c r="BI44" s="4">
        <f t="shared" si="70"/>
        <v>0</v>
      </c>
      <c r="BJ44" s="4">
        <f t="shared" si="70"/>
        <v>0</v>
      </c>
      <c r="BK44" s="4">
        <f t="shared" si="70"/>
        <v>0</v>
      </c>
      <c r="BO44" s="4">
        <f aca="true" t="shared" si="71" ref="BO44:BY44">IF(($C$20+1)=$AZ25,1,0)*IF($C$21&gt;=BO$5,1,0)*IF($C$21&lt;BP$5,1,0)*(((1/BO$5-1/$C$21)/(1/BO$5-1/BP$5))*(BP25-BO25)+BO25)</f>
        <v>0</v>
      </c>
      <c r="BP44" s="4">
        <f t="shared" si="71"/>
        <v>0</v>
      </c>
      <c r="BQ44" s="4">
        <f t="shared" si="71"/>
        <v>0</v>
      </c>
      <c r="BR44" s="4">
        <f t="shared" si="71"/>
        <v>0</v>
      </c>
      <c r="BS44" s="4">
        <f t="shared" si="71"/>
        <v>0</v>
      </c>
      <c r="BT44" s="4">
        <f t="shared" si="71"/>
        <v>0</v>
      </c>
      <c r="BU44" s="4">
        <f t="shared" si="71"/>
        <v>0</v>
      </c>
      <c r="BV44" s="4">
        <f t="shared" si="71"/>
        <v>0</v>
      </c>
      <c r="BW44" s="4">
        <f t="shared" si="71"/>
        <v>0</v>
      </c>
      <c r="BX44" s="4">
        <f t="shared" si="71"/>
        <v>0</v>
      </c>
      <c r="BY44" s="4">
        <f t="shared" si="71"/>
        <v>0</v>
      </c>
    </row>
    <row r="45" spans="1:77" s="4" customFormat="1" ht="12.75">
      <c r="A45" s="20"/>
      <c r="B45" s="61">
        <v>0.0976</v>
      </c>
      <c r="C45" s="39">
        <v>0.0819</v>
      </c>
      <c r="D45" s="39">
        <v>0.1016</v>
      </c>
      <c r="E45" s="39">
        <v>0.0685</v>
      </c>
      <c r="F45" s="39">
        <v>0.0973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59"/>
      <c r="BA45" s="4">
        <f aca="true" t="shared" si="72" ref="BA45:BK45">IF(($C$20+1)=$AZ26,1,0)*IF($C$21&gt;=BA$5,1,0)*IF($C$21&lt;BB$5,1,0)*(((1/BA$5-1/$C$21)/(1/BA$5-1/BB$5))*(BB26-BA26)+BA26)</f>
        <v>0</v>
      </c>
      <c r="BB45" s="4">
        <f t="shared" si="72"/>
        <v>0</v>
      </c>
      <c r="BC45" s="4">
        <f t="shared" si="72"/>
        <v>0</v>
      </c>
      <c r="BD45" s="4">
        <f t="shared" si="72"/>
        <v>0</v>
      </c>
      <c r="BE45" s="4">
        <f t="shared" si="72"/>
        <v>0</v>
      </c>
      <c r="BF45" s="4">
        <f t="shared" si="72"/>
        <v>0</v>
      </c>
      <c r="BG45" s="4">
        <f t="shared" si="72"/>
        <v>0</v>
      </c>
      <c r="BH45" s="4">
        <f t="shared" si="72"/>
        <v>0</v>
      </c>
      <c r="BI45" s="4">
        <f t="shared" si="72"/>
        <v>0</v>
      </c>
      <c r="BJ45" s="4">
        <f t="shared" si="72"/>
        <v>0</v>
      </c>
      <c r="BK45" s="4">
        <f t="shared" si="72"/>
        <v>0</v>
      </c>
      <c r="BO45" s="4">
        <f aca="true" t="shared" si="73" ref="BO45:BY45">IF(($C$20+1)=$AZ26,1,0)*IF($C$21&gt;=BO$5,1,0)*IF($C$21&lt;BP$5,1,0)*(((1/BO$5-1/$C$21)/(1/BO$5-1/BP$5))*(BP26-BO26)+BO26)</f>
        <v>0</v>
      </c>
      <c r="BP45" s="4">
        <f t="shared" si="73"/>
        <v>0</v>
      </c>
      <c r="BQ45" s="4">
        <f t="shared" si="73"/>
        <v>0</v>
      </c>
      <c r="BR45" s="4">
        <f t="shared" si="73"/>
        <v>0</v>
      </c>
      <c r="BS45" s="4">
        <f t="shared" si="73"/>
        <v>0</v>
      </c>
      <c r="BT45" s="4">
        <f t="shared" si="73"/>
        <v>0</v>
      </c>
      <c r="BU45" s="4">
        <f t="shared" si="73"/>
        <v>0</v>
      </c>
      <c r="BV45" s="4">
        <f t="shared" si="73"/>
        <v>0</v>
      </c>
      <c r="BW45" s="4">
        <f t="shared" si="73"/>
        <v>0</v>
      </c>
      <c r="BX45" s="4">
        <f t="shared" si="73"/>
        <v>0</v>
      </c>
      <c r="BY45" s="4">
        <f t="shared" si="73"/>
        <v>0</v>
      </c>
    </row>
    <row r="46" spans="1:77" s="4" customFormat="1" ht="12.75">
      <c r="A46" s="20"/>
      <c r="B46" s="61">
        <v>0.0817</v>
      </c>
      <c r="C46" s="39">
        <v>0.0749</v>
      </c>
      <c r="D46" s="39">
        <v>0.0968</v>
      </c>
      <c r="E46" s="39">
        <v>0.0677</v>
      </c>
      <c r="F46" s="39">
        <v>0.1039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59"/>
      <c r="BA46" s="4">
        <f aca="true" t="shared" si="74" ref="BA46:BK46">IF(($C$20+1)=$AZ27,1,0)*IF($C$21&gt;=BA$5,1,0)*IF($C$21&lt;BB$5,1,0)*(((1/BA$5-1/$C$21)/(1/BA$5-1/BB$5))*(BB27-BA27)+BA27)</f>
        <v>0</v>
      </c>
      <c r="BB46" s="4">
        <f t="shared" si="74"/>
        <v>0</v>
      </c>
      <c r="BC46" s="4">
        <f t="shared" si="74"/>
        <v>0</v>
      </c>
      <c r="BD46" s="4">
        <f t="shared" si="74"/>
        <v>0</v>
      </c>
      <c r="BE46" s="4">
        <f t="shared" si="74"/>
        <v>0</v>
      </c>
      <c r="BF46" s="4">
        <f t="shared" si="74"/>
        <v>0</v>
      </c>
      <c r="BG46" s="4">
        <f t="shared" si="74"/>
        <v>0</v>
      </c>
      <c r="BH46" s="4">
        <f t="shared" si="74"/>
        <v>0</v>
      </c>
      <c r="BI46" s="4">
        <f t="shared" si="74"/>
        <v>0</v>
      </c>
      <c r="BJ46" s="4">
        <f t="shared" si="74"/>
        <v>0</v>
      </c>
      <c r="BK46" s="4">
        <f t="shared" si="74"/>
        <v>0</v>
      </c>
      <c r="BO46" s="4">
        <f aca="true" t="shared" si="75" ref="BO46:BY46">IF(($C$20+1)=$AZ27,1,0)*IF($C$21&gt;=BO$5,1,0)*IF($C$21&lt;BP$5,1,0)*(((1/BO$5-1/$C$21)/(1/BO$5-1/BP$5))*(BP27-BO27)+BO27)</f>
        <v>0</v>
      </c>
      <c r="BP46" s="4">
        <f t="shared" si="75"/>
        <v>0</v>
      </c>
      <c r="BQ46" s="4">
        <f t="shared" si="75"/>
        <v>0</v>
      </c>
      <c r="BR46" s="4">
        <f t="shared" si="75"/>
        <v>0</v>
      </c>
      <c r="BS46" s="4">
        <f t="shared" si="75"/>
        <v>0</v>
      </c>
      <c r="BT46" s="4">
        <f t="shared" si="75"/>
        <v>0</v>
      </c>
      <c r="BU46" s="4">
        <f t="shared" si="75"/>
        <v>0</v>
      </c>
      <c r="BV46" s="4">
        <f t="shared" si="75"/>
        <v>0</v>
      </c>
      <c r="BW46" s="4">
        <f t="shared" si="75"/>
        <v>0</v>
      </c>
      <c r="BX46" s="4">
        <f t="shared" si="75"/>
        <v>0</v>
      </c>
      <c r="BY46" s="4">
        <f t="shared" si="75"/>
        <v>0</v>
      </c>
    </row>
    <row r="47" spans="1:77" s="4" customFormat="1" ht="12.75">
      <c r="A47" s="20"/>
      <c r="B47" s="61">
        <v>0.0859</v>
      </c>
      <c r="C47" s="39">
        <v>0.0649</v>
      </c>
      <c r="D47" s="39">
        <v>0.1064</v>
      </c>
      <c r="E47" s="39">
        <v>0.0697</v>
      </c>
      <c r="F47" s="39">
        <v>0.1045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59"/>
      <c r="BA47" s="4">
        <f aca="true" t="shared" si="76" ref="BA47:BK47">IF(($C$20+1)=$AZ28,1,0)*IF($C$21&gt;=BA$5,1,0)*IF($C$21&lt;BB$5,1,0)*(((1/BA$5-1/$C$21)/(1/BA$5-1/BB$5))*(BB28-BA28)+BA28)</f>
        <v>0</v>
      </c>
      <c r="BB47" s="4">
        <f t="shared" si="76"/>
        <v>0</v>
      </c>
      <c r="BC47" s="4">
        <f t="shared" si="76"/>
        <v>0</v>
      </c>
      <c r="BD47" s="4">
        <f t="shared" si="76"/>
        <v>0</v>
      </c>
      <c r="BE47" s="4">
        <f t="shared" si="76"/>
        <v>0</v>
      </c>
      <c r="BF47" s="4">
        <f t="shared" si="76"/>
        <v>0</v>
      </c>
      <c r="BG47" s="4">
        <f t="shared" si="76"/>
        <v>0</v>
      </c>
      <c r="BH47" s="4">
        <f t="shared" si="76"/>
        <v>0</v>
      </c>
      <c r="BI47" s="4">
        <f t="shared" si="76"/>
        <v>0</v>
      </c>
      <c r="BJ47" s="4">
        <f t="shared" si="76"/>
        <v>0</v>
      </c>
      <c r="BK47" s="4">
        <f t="shared" si="76"/>
        <v>0</v>
      </c>
      <c r="BO47" s="4">
        <f aca="true" t="shared" si="77" ref="BO47:BY47">IF(($C$20+1)=$AZ28,1,0)*IF($C$21&gt;=BO$5,1,0)*IF($C$21&lt;BP$5,1,0)*(((1/BO$5-1/$C$21)/(1/BO$5-1/BP$5))*(BP28-BO28)+BO28)</f>
        <v>0</v>
      </c>
      <c r="BP47" s="4">
        <f t="shared" si="77"/>
        <v>0</v>
      </c>
      <c r="BQ47" s="4">
        <f t="shared" si="77"/>
        <v>0</v>
      </c>
      <c r="BR47" s="4">
        <f t="shared" si="77"/>
        <v>0</v>
      </c>
      <c r="BS47" s="4">
        <f t="shared" si="77"/>
        <v>0</v>
      </c>
      <c r="BT47" s="4">
        <f t="shared" si="77"/>
        <v>0</v>
      </c>
      <c r="BU47" s="4">
        <f t="shared" si="77"/>
        <v>0</v>
      </c>
      <c r="BV47" s="4">
        <f t="shared" si="77"/>
        <v>0</v>
      </c>
      <c r="BW47" s="4">
        <f t="shared" si="77"/>
        <v>0</v>
      </c>
      <c r="BX47" s="4">
        <f t="shared" si="77"/>
        <v>0</v>
      </c>
      <c r="BY47" s="4">
        <f t="shared" si="77"/>
        <v>0</v>
      </c>
    </row>
    <row r="48" spans="1:51" s="4" customFormat="1" ht="12.75">
      <c r="A48" s="20"/>
      <c r="B48" s="61">
        <v>0.0735</v>
      </c>
      <c r="C48" s="39">
        <v>0.0835</v>
      </c>
      <c r="D48" s="39">
        <v>0.105</v>
      </c>
      <c r="E48" s="39">
        <v>0.0764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59"/>
    </row>
    <row r="49" spans="1:51" s="4" customFormat="1" ht="12.75">
      <c r="A49" s="20"/>
      <c r="B49" s="61">
        <v>0.0659</v>
      </c>
      <c r="C49" s="39">
        <v>0.0725</v>
      </c>
      <c r="D49" s="39"/>
      <c r="E49" s="39">
        <v>0.0689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59"/>
    </row>
    <row r="50" spans="1:51" s="4" customFormat="1" ht="12.75">
      <c r="A50" s="20"/>
      <c r="B50" s="61">
        <v>0.0923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59"/>
    </row>
    <row r="51" spans="1:51" s="4" customFormat="1" ht="12.75">
      <c r="A51" s="20"/>
      <c r="B51" s="61">
        <v>0.0836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59"/>
    </row>
    <row r="52" spans="1:51" s="4" customFormat="1" ht="12.75">
      <c r="A52" s="20"/>
      <c r="B52" s="6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59"/>
    </row>
    <row r="53" spans="1:51" s="4" customFormat="1" ht="12.75">
      <c r="A53" s="20"/>
      <c r="B53" s="6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59"/>
    </row>
    <row r="54" spans="1:51" s="4" customFormat="1" ht="12.75">
      <c r="A54" s="20"/>
      <c r="B54" s="6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59"/>
    </row>
    <row r="55" spans="1:51" s="4" customFormat="1" ht="12.75" customHeight="1">
      <c r="A55" s="20"/>
      <c r="B55" s="61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59"/>
    </row>
    <row r="56" spans="1:51" s="4" customFormat="1" ht="12.75" customHeight="1">
      <c r="A56" s="20"/>
      <c r="B56" s="61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59"/>
    </row>
    <row r="57" spans="1:51" s="4" customFormat="1" ht="12.75" customHeight="1">
      <c r="A57" s="20"/>
      <c r="B57" s="61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59"/>
    </row>
    <row r="58" spans="1:51" s="4" customFormat="1" ht="12.75" customHeight="1">
      <c r="A58" s="20"/>
      <c r="B58" s="61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59"/>
    </row>
    <row r="59" spans="1:51" s="4" customFormat="1" ht="12.75" customHeight="1">
      <c r="A59" s="20"/>
      <c r="B59" s="61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59"/>
    </row>
    <row r="60" spans="1:51" s="4" customFormat="1" ht="12.75" customHeight="1">
      <c r="A60" s="20"/>
      <c r="B60" s="61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59"/>
    </row>
    <row r="61" spans="1:51" s="4" customFormat="1" ht="12.75" customHeight="1">
      <c r="A61" s="20"/>
      <c r="B61" s="61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59"/>
    </row>
    <row r="62" spans="1:51" s="4" customFormat="1" ht="12.75" customHeight="1">
      <c r="A62" s="20"/>
      <c r="B62" s="61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59"/>
    </row>
    <row r="63" spans="1:51" s="4" customFormat="1" ht="12.75" customHeight="1">
      <c r="A63" s="20"/>
      <c r="B63" s="61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59"/>
    </row>
    <row r="64" spans="1:51" s="4" customFormat="1" ht="12.75" customHeight="1">
      <c r="A64" s="20"/>
      <c r="B64" s="61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59"/>
    </row>
    <row r="65" spans="1:51" s="4" customFormat="1" ht="12.75" customHeight="1">
      <c r="A65" s="20"/>
      <c r="B65" s="61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59"/>
    </row>
    <row r="66" spans="1:51" s="4" customFormat="1" ht="12.75" customHeight="1">
      <c r="A66" s="20"/>
      <c r="B66" s="61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59"/>
    </row>
    <row r="67" spans="1:51" s="4" customFormat="1" ht="12.75" customHeight="1">
      <c r="A67" s="20"/>
      <c r="B67" s="61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59"/>
    </row>
    <row r="68" spans="1:51" s="4" customFormat="1" ht="12.75" customHeight="1">
      <c r="A68" s="20"/>
      <c r="B68" s="61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59"/>
    </row>
    <row r="69" spans="1:51" s="4" customFormat="1" ht="12.75" customHeight="1">
      <c r="A69" s="20"/>
      <c r="B69" s="6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59"/>
    </row>
    <row r="70" spans="1:51" s="4" customFormat="1" ht="12.75" customHeight="1">
      <c r="A70" s="20"/>
      <c r="B70" s="61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59"/>
    </row>
    <row r="71" spans="1:51" s="4" customFormat="1" ht="12.75" customHeight="1">
      <c r="A71" s="20"/>
      <c r="B71" s="61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59"/>
    </row>
    <row r="72" spans="1:51" s="4" customFormat="1" ht="12.75" customHeight="1">
      <c r="A72" s="20"/>
      <c r="B72" s="61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59"/>
    </row>
    <row r="73" spans="1:51" s="4" customFormat="1" ht="12.75" customHeight="1">
      <c r="A73" s="20"/>
      <c r="B73" s="61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59"/>
    </row>
    <row r="74" spans="1:51" s="4" customFormat="1" ht="12.75" customHeight="1">
      <c r="A74" s="20"/>
      <c r="B74" s="61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59"/>
    </row>
    <row r="75" spans="1:51" s="4" customFormat="1" ht="12.75" customHeight="1">
      <c r="A75" s="20"/>
      <c r="B75" s="61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59"/>
    </row>
    <row r="76" spans="1:51" s="4" customFormat="1" ht="12.75" customHeight="1">
      <c r="A76" s="20"/>
      <c r="B76" s="61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59"/>
    </row>
    <row r="77" spans="1:51" s="4" customFormat="1" ht="12.75" customHeight="1">
      <c r="A77" s="20"/>
      <c r="B77" s="61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59"/>
    </row>
    <row r="78" spans="1:51" s="4" customFormat="1" ht="12.75" customHeight="1">
      <c r="A78" s="20"/>
      <c r="B78" s="61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9"/>
    </row>
    <row r="79" spans="1:51" s="4" customFormat="1" ht="12.75" customHeight="1">
      <c r="A79" s="20"/>
      <c r="B79" s="61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59"/>
    </row>
    <row r="80" spans="1:51" s="4" customFormat="1" ht="12.75" customHeight="1">
      <c r="A80" s="20"/>
      <c r="B80" s="61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59"/>
    </row>
    <row r="81" spans="1:51" s="4" customFormat="1" ht="12.75" customHeight="1">
      <c r="A81" s="20"/>
      <c r="B81" s="61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59"/>
    </row>
    <row r="82" spans="1:51" s="4" customFormat="1" ht="12.75" customHeight="1">
      <c r="A82" s="20"/>
      <c r="B82" s="61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59"/>
    </row>
    <row r="83" spans="1:51" s="4" customFormat="1" ht="12.75" customHeight="1">
      <c r="A83" s="20"/>
      <c r="B83" s="61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59"/>
    </row>
    <row r="84" spans="1:51" s="4" customFormat="1" ht="12.75" customHeight="1">
      <c r="A84" s="20"/>
      <c r="B84" s="6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59"/>
    </row>
    <row r="85" spans="1:51" s="4" customFormat="1" ht="12.75" customHeight="1">
      <c r="A85" s="20"/>
      <c r="B85" s="61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59"/>
    </row>
    <row r="86" spans="1:51" s="4" customFormat="1" ht="12.75" customHeight="1">
      <c r="A86" s="20"/>
      <c r="B86" s="61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59"/>
    </row>
    <row r="87" spans="1:51" s="4" customFormat="1" ht="12.75" customHeight="1">
      <c r="A87" s="20"/>
      <c r="B87" s="61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59"/>
    </row>
    <row r="88" spans="1:51" s="4" customFormat="1" ht="12.75" customHeight="1">
      <c r="A88" s="20"/>
      <c r="B88" s="61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59"/>
    </row>
    <row r="89" spans="1:51" s="4" customFormat="1" ht="12.75" customHeight="1">
      <c r="A89" s="20"/>
      <c r="B89" s="6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59"/>
    </row>
    <row r="90" spans="1:51" s="4" customFormat="1" ht="12.75" customHeight="1">
      <c r="A90" s="20"/>
      <c r="B90" s="6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59"/>
    </row>
    <row r="91" spans="1:51" s="4" customFormat="1" ht="12.75" customHeight="1">
      <c r="A91" s="20"/>
      <c r="B91" s="61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59"/>
    </row>
    <row r="92" spans="1:51" s="4" customFormat="1" ht="12.75" customHeight="1">
      <c r="A92" s="20"/>
      <c r="B92" s="61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59"/>
    </row>
    <row r="93" spans="1:51" s="4" customFormat="1" ht="12.75" customHeight="1">
      <c r="A93" s="20"/>
      <c r="B93" s="61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59"/>
    </row>
    <row r="94" spans="1:51" s="4" customFormat="1" ht="12.75" customHeight="1">
      <c r="A94" s="20"/>
      <c r="B94" s="61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59"/>
    </row>
    <row r="95" spans="1:51" s="4" customFormat="1" ht="12.75" customHeight="1">
      <c r="A95" s="20"/>
      <c r="B95" s="61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59"/>
    </row>
    <row r="96" spans="1:51" s="4" customFormat="1" ht="12.75" customHeight="1">
      <c r="A96" s="20"/>
      <c r="B96" s="61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59"/>
    </row>
    <row r="97" spans="1:51" s="4" customFormat="1" ht="12.75" customHeight="1">
      <c r="A97" s="20"/>
      <c r="B97" s="61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59"/>
    </row>
    <row r="98" spans="1:51" s="4" customFormat="1" ht="12.75" customHeight="1">
      <c r="A98" s="20"/>
      <c r="B98" s="61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59"/>
    </row>
    <row r="99" spans="1:51" s="4" customFormat="1" ht="12.75" customHeight="1">
      <c r="A99" s="20"/>
      <c r="B99" s="61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59"/>
    </row>
    <row r="100" spans="1:51" s="4" customFormat="1" ht="12.75" customHeight="1">
      <c r="A100" s="20"/>
      <c r="B100" s="61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59"/>
    </row>
    <row r="101" spans="1:51" s="4" customFormat="1" ht="12.75" customHeight="1">
      <c r="A101" s="20"/>
      <c r="B101" s="61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59"/>
    </row>
    <row r="102" spans="1:51" s="4" customFormat="1" ht="12.75" customHeight="1">
      <c r="A102" s="20"/>
      <c r="B102" s="61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59"/>
    </row>
    <row r="103" spans="1:51" s="4" customFormat="1" ht="12.75" customHeight="1">
      <c r="A103" s="20"/>
      <c r="B103" s="61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59"/>
    </row>
    <row r="104" spans="1:51" s="4" customFormat="1" ht="12.75" customHeight="1">
      <c r="A104" s="20"/>
      <c r="B104" s="61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59"/>
    </row>
    <row r="105" spans="1:51" s="4" customFormat="1" ht="12.75" customHeight="1">
      <c r="A105" s="20"/>
      <c r="B105" s="61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59"/>
    </row>
    <row r="106" spans="1:51" s="4" customFormat="1" ht="12.75" customHeight="1">
      <c r="A106" s="20"/>
      <c r="B106" s="61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59"/>
    </row>
    <row r="107" spans="1:51" s="4" customFormat="1" ht="12.75" customHeight="1">
      <c r="A107" s="20"/>
      <c r="B107" s="61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59"/>
    </row>
    <row r="108" spans="1:51" s="4" customFormat="1" ht="12.75" customHeight="1">
      <c r="A108" s="20"/>
      <c r="B108" s="61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59"/>
    </row>
    <row r="109" spans="1:51" s="4" customFormat="1" ht="12.75" customHeight="1">
      <c r="A109" s="20"/>
      <c r="B109" s="61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59"/>
    </row>
    <row r="110" spans="1:51" s="4" customFormat="1" ht="12.75" customHeight="1">
      <c r="A110" s="20"/>
      <c r="B110" s="61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59"/>
    </row>
    <row r="111" spans="1:51" s="4" customFormat="1" ht="12.75" customHeight="1">
      <c r="A111" s="20"/>
      <c r="B111" s="61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59"/>
    </row>
    <row r="112" spans="1:51" s="4" customFormat="1" ht="12.75" customHeight="1">
      <c r="A112" s="20"/>
      <c r="B112" s="61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59"/>
    </row>
    <row r="113" spans="1:51" s="4" customFormat="1" ht="12.75" customHeight="1">
      <c r="A113" s="20"/>
      <c r="B113" s="61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59"/>
    </row>
    <row r="114" spans="1:51" s="4" customFormat="1" ht="12.75" customHeight="1">
      <c r="A114" s="20"/>
      <c r="B114" s="61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59"/>
    </row>
    <row r="115" spans="1:51" s="4" customFormat="1" ht="12.75" customHeight="1">
      <c r="A115" s="20"/>
      <c r="B115" s="61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59"/>
    </row>
    <row r="116" spans="1:51" s="4" customFormat="1" ht="12.75" customHeight="1">
      <c r="A116" s="20"/>
      <c r="B116" s="61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59"/>
    </row>
    <row r="117" spans="1:51" s="4" customFormat="1" ht="12.75" customHeight="1">
      <c r="A117" s="20"/>
      <c r="B117" s="61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59"/>
    </row>
    <row r="118" spans="1:51" s="4" customFormat="1" ht="12.75" customHeight="1">
      <c r="A118" s="20"/>
      <c r="B118" s="61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59"/>
    </row>
    <row r="119" spans="1:51" s="4" customFormat="1" ht="12.75" customHeight="1">
      <c r="A119" s="20"/>
      <c r="B119" s="61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59"/>
    </row>
    <row r="120" spans="1:51" s="4" customFormat="1" ht="12.75" customHeight="1">
      <c r="A120" s="20"/>
      <c r="B120" s="61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59"/>
    </row>
    <row r="121" spans="1:51" s="4" customFormat="1" ht="12.75" customHeight="1">
      <c r="A121" s="20"/>
      <c r="B121" s="61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59"/>
    </row>
    <row r="122" spans="1:51" s="4" customFormat="1" ht="12.75" customHeight="1">
      <c r="A122" s="20"/>
      <c r="B122" s="61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59"/>
    </row>
    <row r="123" spans="1:51" s="4" customFormat="1" ht="12.75" customHeight="1">
      <c r="A123" s="20"/>
      <c r="B123" s="61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59"/>
    </row>
    <row r="124" spans="1:51" s="4" customFormat="1" ht="12.75" customHeight="1">
      <c r="A124" s="20"/>
      <c r="B124" s="61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59"/>
    </row>
    <row r="125" spans="1:51" s="4" customFormat="1" ht="12.75" customHeight="1">
      <c r="A125" s="20"/>
      <c r="B125" s="61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59"/>
    </row>
    <row r="126" spans="1:51" s="4" customFormat="1" ht="12.75" customHeight="1">
      <c r="A126" s="20"/>
      <c r="B126" s="61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59"/>
    </row>
    <row r="127" spans="1:51" s="4" customFormat="1" ht="12.75" customHeight="1">
      <c r="A127" s="20"/>
      <c r="B127" s="61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59"/>
    </row>
    <row r="128" spans="1:51" s="4" customFormat="1" ht="12.75" customHeight="1">
      <c r="A128" s="20"/>
      <c r="B128" s="61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59"/>
    </row>
    <row r="129" spans="1:51" s="4" customFormat="1" ht="12.75" customHeight="1">
      <c r="A129" s="20"/>
      <c r="B129" s="61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59"/>
    </row>
    <row r="130" spans="1:51" s="4" customFormat="1" ht="12.75" customHeight="1">
      <c r="A130" s="20"/>
      <c r="B130" s="61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59"/>
    </row>
    <row r="131" spans="1:51" s="4" customFormat="1" ht="12.75" customHeight="1">
      <c r="A131" s="20"/>
      <c r="B131" s="61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59"/>
    </row>
    <row r="132" spans="1:51" s="4" customFormat="1" ht="12.75" customHeight="1">
      <c r="A132" s="20"/>
      <c r="B132" s="61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59"/>
    </row>
    <row r="133" spans="1:51" s="4" customFormat="1" ht="12.75" customHeight="1">
      <c r="A133" s="20"/>
      <c r="B133" s="61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59"/>
    </row>
    <row r="134" spans="1:51" s="4" customFormat="1" ht="12.75" customHeight="1">
      <c r="A134" s="20"/>
      <c r="B134" s="61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59"/>
    </row>
    <row r="135" spans="1:51" s="4" customFormat="1" ht="12.75" customHeight="1">
      <c r="A135" s="20"/>
      <c r="B135" s="61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59"/>
    </row>
    <row r="136" spans="1:51" s="4" customFormat="1" ht="12.75" customHeight="1">
      <c r="A136" s="20"/>
      <c r="B136" s="61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59"/>
    </row>
    <row r="137" spans="1:51" s="4" customFormat="1" ht="12.75" customHeight="1">
      <c r="A137" s="20"/>
      <c r="B137" s="61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59"/>
    </row>
    <row r="138" spans="1:51" s="4" customFormat="1" ht="12.75" customHeight="1">
      <c r="A138" s="20"/>
      <c r="B138" s="61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59"/>
    </row>
    <row r="139" spans="1:51" s="4" customFormat="1" ht="12.75" customHeight="1">
      <c r="A139" s="20"/>
      <c r="B139" s="61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59"/>
    </row>
    <row r="140" spans="1:51" s="4" customFormat="1" ht="12.75" customHeight="1">
      <c r="A140" s="20"/>
      <c r="B140" s="61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59"/>
    </row>
    <row r="141" spans="1:51" s="4" customFormat="1" ht="12.75" customHeight="1">
      <c r="A141" s="20"/>
      <c r="B141" s="61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59"/>
    </row>
    <row r="142" spans="1:51" s="4" customFormat="1" ht="12.75" customHeight="1">
      <c r="A142" s="20"/>
      <c r="B142" s="61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59"/>
    </row>
    <row r="143" spans="1:51" s="4" customFormat="1" ht="12.75" customHeight="1">
      <c r="A143" s="20"/>
      <c r="B143" s="61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59"/>
    </row>
    <row r="144" spans="1:51" s="4" customFormat="1" ht="12.75" customHeight="1">
      <c r="A144" s="20"/>
      <c r="B144" s="61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59"/>
    </row>
    <row r="145" spans="1:51" s="4" customFormat="1" ht="12.75" customHeight="1">
      <c r="A145" s="20"/>
      <c r="B145" s="61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59"/>
    </row>
    <row r="146" spans="1:51" s="4" customFormat="1" ht="12.75" customHeight="1">
      <c r="A146" s="20"/>
      <c r="B146" s="61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59"/>
    </row>
    <row r="147" spans="1:51" s="4" customFormat="1" ht="12.75" customHeight="1">
      <c r="A147" s="20"/>
      <c r="B147" s="61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59"/>
    </row>
    <row r="148" spans="1:51" s="4" customFormat="1" ht="12.75" customHeight="1">
      <c r="A148" s="20"/>
      <c r="B148" s="61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59"/>
    </row>
    <row r="149" spans="1:51" s="4" customFormat="1" ht="12.75" customHeight="1">
      <c r="A149" s="20"/>
      <c r="B149" s="61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59"/>
    </row>
    <row r="150" spans="1:51" s="4" customFormat="1" ht="12.75" customHeight="1">
      <c r="A150" s="20"/>
      <c r="B150" s="61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59"/>
    </row>
    <row r="151" spans="1:51" s="4" customFormat="1" ht="12.75" customHeight="1">
      <c r="A151" s="20"/>
      <c r="B151" s="61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59"/>
    </row>
    <row r="152" spans="1:51" s="4" customFormat="1" ht="12.75" customHeight="1">
      <c r="A152" s="20"/>
      <c r="B152" s="61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59"/>
    </row>
    <row r="153" spans="1:51" s="4" customFormat="1" ht="12.75" customHeight="1">
      <c r="A153" s="20"/>
      <c r="B153" s="61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59"/>
    </row>
    <row r="154" spans="1:51" s="4" customFormat="1" ht="12.75" customHeight="1">
      <c r="A154" s="20"/>
      <c r="B154" s="61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59"/>
    </row>
    <row r="155" spans="1:51" s="4" customFormat="1" ht="12.75" customHeight="1">
      <c r="A155" s="20"/>
      <c r="B155" s="61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59"/>
    </row>
    <row r="156" spans="1:51" s="4" customFormat="1" ht="12.75" customHeight="1">
      <c r="A156" s="20"/>
      <c r="B156" s="61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59"/>
    </row>
    <row r="157" spans="1:51" s="4" customFormat="1" ht="12.75" customHeight="1">
      <c r="A157" s="20"/>
      <c r="B157" s="61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59"/>
    </row>
    <row r="158" spans="1:51" s="4" customFormat="1" ht="12.75" customHeight="1">
      <c r="A158" s="20"/>
      <c r="B158" s="61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59"/>
    </row>
    <row r="159" spans="1:51" s="4" customFormat="1" ht="12.75" customHeight="1">
      <c r="A159" s="20"/>
      <c r="B159" s="61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59"/>
    </row>
    <row r="160" spans="1:51" s="4" customFormat="1" ht="12.75" customHeight="1">
      <c r="A160" s="20"/>
      <c r="B160" s="61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59"/>
    </row>
    <row r="161" spans="1:51" s="4" customFormat="1" ht="12.75" customHeight="1">
      <c r="A161" s="20"/>
      <c r="B161" s="61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59"/>
    </row>
    <row r="162" spans="1:51" s="4" customFormat="1" ht="12.75" customHeight="1">
      <c r="A162" s="20"/>
      <c r="B162" s="61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59"/>
    </row>
    <row r="163" spans="1:51" s="4" customFormat="1" ht="12.75" customHeight="1">
      <c r="A163" s="20"/>
      <c r="B163" s="61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59"/>
    </row>
    <row r="164" spans="1:51" s="4" customFormat="1" ht="12.75" customHeight="1">
      <c r="A164" s="20"/>
      <c r="B164" s="61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59"/>
    </row>
    <row r="165" spans="1:51" s="4" customFormat="1" ht="12.75" customHeight="1">
      <c r="A165" s="20"/>
      <c r="B165" s="61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59"/>
    </row>
    <row r="166" spans="1:51" s="4" customFormat="1" ht="12.75" customHeight="1">
      <c r="A166" s="20"/>
      <c r="B166" s="61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59"/>
    </row>
    <row r="167" spans="1:51" s="4" customFormat="1" ht="12.75" customHeight="1">
      <c r="A167" s="20"/>
      <c r="B167" s="61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59"/>
    </row>
    <row r="168" spans="1:51" s="4" customFormat="1" ht="12.75" customHeight="1">
      <c r="A168" s="20"/>
      <c r="B168" s="61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59"/>
    </row>
    <row r="169" spans="1:51" s="4" customFormat="1" ht="12.75" customHeight="1">
      <c r="A169" s="20"/>
      <c r="B169" s="61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59"/>
    </row>
    <row r="170" spans="1:51" s="4" customFormat="1" ht="12.75" customHeight="1">
      <c r="A170" s="20"/>
      <c r="B170" s="61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59"/>
    </row>
    <row r="171" spans="1:51" s="4" customFormat="1" ht="12.75" customHeight="1">
      <c r="A171" s="20"/>
      <c r="B171" s="61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59"/>
    </row>
    <row r="172" spans="1:51" s="4" customFormat="1" ht="12.75" customHeight="1">
      <c r="A172" s="20"/>
      <c r="B172" s="61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59"/>
    </row>
    <row r="173" spans="1:51" s="4" customFormat="1" ht="12.75" customHeight="1">
      <c r="A173" s="20"/>
      <c r="B173" s="61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59"/>
    </row>
    <row r="174" spans="1:51" s="4" customFormat="1" ht="12.75" customHeight="1">
      <c r="A174" s="20"/>
      <c r="B174" s="61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59"/>
    </row>
    <row r="175" spans="1:51" s="4" customFormat="1" ht="12.75" customHeight="1">
      <c r="A175" s="20"/>
      <c r="B175" s="61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59"/>
    </row>
    <row r="176" spans="1:51" s="4" customFormat="1" ht="12.75" customHeight="1">
      <c r="A176" s="20"/>
      <c r="B176" s="61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59"/>
    </row>
    <row r="177" spans="1:51" s="4" customFormat="1" ht="12.75" customHeight="1">
      <c r="A177" s="20"/>
      <c r="B177" s="61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59"/>
    </row>
    <row r="178" spans="1:51" s="4" customFormat="1" ht="12.75" customHeight="1">
      <c r="A178" s="20"/>
      <c r="B178" s="61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59"/>
    </row>
    <row r="179" spans="1:51" s="4" customFormat="1" ht="12.75" customHeight="1">
      <c r="A179" s="20"/>
      <c r="B179" s="61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59"/>
    </row>
    <row r="180" spans="1:51" s="4" customFormat="1" ht="12.75" customHeight="1">
      <c r="A180" s="20"/>
      <c r="B180" s="61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59"/>
    </row>
    <row r="181" spans="1:51" s="4" customFormat="1" ht="12.75" customHeight="1">
      <c r="A181" s="20"/>
      <c r="B181" s="61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59"/>
    </row>
    <row r="182" spans="1:51" s="4" customFormat="1" ht="12.75" customHeight="1">
      <c r="A182" s="20"/>
      <c r="B182" s="61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59"/>
    </row>
    <row r="183" spans="1:51" s="4" customFormat="1" ht="12.75" customHeight="1">
      <c r="A183" s="20"/>
      <c r="B183" s="61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59"/>
    </row>
    <row r="184" spans="1:51" s="4" customFormat="1" ht="12.75" customHeight="1">
      <c r="A184" s="20"/>
      <c r="B184" s="61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59"/>
    </row>
    <row r="185" spans="1:51" s="4" customFormat="1" ht="12.75" customHeight="1">
      <c r="A185" s="20"/>
      <c r="B185" s="61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59"/>
    </row>
    <row r="186" spans="1:51" s="4" customFormat="1" ht="12.75" customHeight="1">
      <c r="A186" s="20"/>
      <c r="B186" s="61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59"/>
    </row>
    <row r="187" spans="1:51" s="4" customFormat="1" ht="12.75" customHeight="1">
      <c r="A187" s="20"/>
      <c r="B187" s="61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59"/>
    </row>
    <row r="188" spans="1:51" s="4" customFormat="1" ht="12.75" customHeight="1">
      <c r="A188" s="20"/>
      <c r="B188" s="61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59"/>
    </row>
    <row r="189" spans="1:51" s="4" customFormat="1" ht="12.75" customHeight="1">
      <c r="A189" s="20"/>
      <c r="B189" s="61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59"/>
    </row>
    <row r="190" spans="1:51" s="4" customFormat="1" ht="12.75" customHeight="1">
      <c r="A190" s="20"/>
      <c r="B190" s="61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59"/>
    </row>
    <row r="191" spans="1:51" s="4" customFormat="1" ht="12.75" customHeight="1">
      <c r="A191" s="20"/>
      <c r="B191" s="61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59"/>
    </row>
    <row r="192" spans="1:51" s="4" customFormat="1" ht="12.75" customHeight="1">
      <c r="A192" s="20"/>
      <c r="B192" s="61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59"/>
    </row>
    <row r="193" spans="1:51" s="4" customFormat="1" ht="12.75" customHeight="1">
      <c r="A193" s="20"/>
      <c r="B193" s="61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59"/>
    </row>
    <row r="194" spans="1:51" s="4" customFormat="1" ht="12.75" customHeight="1">
      <c r="A194" s="20"/>
      <c r="B194" s="61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59"/>
    </row>
    <row r="195" spans="1:51" s="4" customFormat="1" ht="12.75" customHeight="1">
      <c r="A195" s="20"/>
      <c r="B195" s="61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59"/>
    </row>
    <row r="196" spans="1:51" s="4" customFormat="1" ht="12.75" customHeight="1">
      <c r="A196" s="20"/>
      <c r="B196" s="61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59"/>
    </row>
    <row r="197" spans="1:51" s="4" customFormat="1" ht="12.75" customHeight="1">
      <c r="A197" s="20"/>
      <c r="B197" s="61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59"/>
    </row>
    <row r="198" spans="1:51" s="4" customFormat="1" ht="12.75" customHeight="1">
      <c r="A198" s="20"/>
      <c r="B198" s="61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59"/>
    </row>
    <row r="199" spans="1:51" s="4" customFormat="1" ht="12.75" customHeight="1">
      <c r="A199" s="20"/>
      <c r="B199" s="61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59"/>
    </row>
    <row r="200" spans="1:51" s="4" customFormat="1" ht="12.75" customHeight="1">
      <c r="A200" s="20"/>
      <c r="B200" s="61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59"/>
    </row>
    <row r="201" spans="1:51" s="4" customFormat="1" ht="12.75" customHeight="1">
      <c r="A201" s="20"/>
      <c r="B201" s="61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59"/>
    </row>
    <row r="202" spans="1:51" s="4" customFormat="1" ht="12.75" customHeight="1">
      <c r="A202" s="20"/>
      <c r="B202" s="61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59"/>
    </row>
    <row r="203" spans="1:51" s="4" customFormat="1" ht="12.75" customHeight="1">
      <c r="A203" s="20"/>
      <c r="B203" s="61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59"/>
    </row>
    <row r="204" spans="1:51" s="4" customFormat="1" ht="12.75" customHeight="1">
      <c r="A204" s="20"/>
      <c r="B204" s="61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59"/>
    </row>
    <row r="205" spans="1:51" s="4" customFormat="1" ht="12.75" customHeight="1">
      <c r="A205" s="20"/>
      <c r="B205" s="61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59"/>
    </row>
    <row r="206" spans="1:51" s="4" customFormat="1" ht="12.75" customHeight="1">
      <c r="A206" s="20"/>
      <c r="B206" s="61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59"/>
    </row>
    <row r="207" spans="1:51" s="4" customFormat="1" ht="12.75" customHeight="1">
      <c r="A207" s="20"/>
      <c r="B207" s="61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59"/>
    </row>
    <row r="208" spans="1:51" s="4" customFormat="1" ht="12.75" customHeight="1">
      <c r="A208" s="20"/>
      <c r="B208" s="61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59"/>
    </row>
    <row r="209" spans="1:51" s="4" customFormat="1" ht="12.75" customHeight="1">
      <c r="A209" s="20"/>
      <c r="B209" s="61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59"/>
    </row>
    <row r="210" spans="1:51" s="4" customFormat="1" ht="12.75" customHeight="1">
      <c r="A210" s="20"/>
      <c r="B210" s="61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59"/>
    </row>
    <row r="211" spans="1:51" s="4" customFormat="1" ht="12.75" customHeight="1">
      <c r="A211" s="20"/>
      <c r="B211" s="61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59"/>
    </row>
    <row r="212" spans="1:51" s="4" customFormat="1" ht="12.75" customHeight="1">
      <c r="A212" s="20"/>
      <c r="B212" s="61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59"/>
    </row>
    <row r="213" spans="1:51" s="4" customFormat="1" ht="12.75" customHeight="1">
      <c r="A213" s="20"/>
      <c r="B213" s="61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59"/>
    </row>
    <row r="214" spans="1:51" s="4" customFormat="1" ht="12.75" customHeight="1">
      <c r="A214" s="20"/>
      <c r="B214" s="61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59"/>
    </row>
    <row r="215" spans="1:51" s="4" customFormat="1" ht="12.75" customHeight="1">
      <c r="A215" s="20"/>
      <c r="B215" s="61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59"/>
    </row>
    <row r="216" spans="1:51" s="4" customFormat="1" ht="12.75" customHeight="1">
      <c r="A216" s="20"/>
      <c r="B216" s="61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59"/>
    </row>
    <row r="217" spans="1:51" s="4" customFormat="1" ht="12.75" customHeight="1">
      <c r="A217" s="20"/>
      <c r="B217" s="61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59"/>
    </row>
    <row r="218" spans="1:51" s="4" customFormat="1" ht="12.75" customHeight="1">
      <c r="A218" s="20"/>
      <c r="B218" s="61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59"/>
    </row>
    <row r="219" spans="1:51" s="4" customFormat="1" ht="12.75" customHeight="1">
      <c r="A219" s="20"/>
      <c r="B219" s="61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59"/>
    </row>
    <row r="220" spans="1:51" s="4" customFormat="1" ht="12.75" customHeight="1">
      <c r="A220" s="20"/>
      <c r="B220" s="61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59"/>
    </row>
    <row r="221" spans="1:51" s="4" customFormat="1" ht="12.75" customHeight="1">
      <c r="A221" s="20"/>
      <c r="B221" s="61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59"/>
    </row>
    <row r="222" spans="1:51" s="4" customFormat="1" ht="12.75" customHeight="1">
      <c r="A222" s="20"/>
      <c r="B222" s="61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59"/>
    </row>
    <row r="223" spans="1:51" s="4" customFormat="1" ht="12.75" customHeight="1">
      <c r="A223" s="20"/>
      <c r="B223" s="61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59"/>
    </row>
    <row r="224" spans="1:51" s="4" customFormat="1" ht="12.75" customHeight="1">
      <c r="A224" s="20"/>
      <c r="B224" s="61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59"/>
    </row>
    <row r="225" spans="1:51" s="4" customFormat="1" ht="12.75" customHeight="1">
      <c r="A225" s="20"/>
      <c r="B225" s="61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59"/>
    </row>
    <row r="226" spans="1:51" s="4" customFormat="1" ht="12.75" customHeight="1">
      <c r="A226" s="20"/>
      <c r="B226" s="61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59"/>
    </row>
    <row r="227" spans="1:51" s="4" customFormat="1" ht="12.75" customHeight="1">
      <c r="A227" s="20"/>
      <c r="B227" s="61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59"/>
    </row>
    <row r="228" spans="1:51" s="4" customFormat="1" ht="12.75" customHeight="1">
      <c r="A228" s="20"/>
      <c r="B228" s="61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59"/>
    </row>
    <row r="229" spans="1:51" s="4" customFormat="1" ht="12.75" customHeight="1">
      <c r="A229" s="20"/>
      <c r="B229" s="61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59"/>
    </row>
    <row r="230" spans="1:51" s="4" customFormat="1" ht="12.75" customHeight="1">
      <c r="A230" s="20"/>
      <c r="B230" s="61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59"/>
    </row>
    <row r="231" spans="1:51" s="4" customFormat="1" ht="12.75" customHeight="1">
      <c r="A231" s="20"/>
      <c r="B231" s="61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59"/>
    </row>
    <row r="232" spans="1:51" s="4" customFormat="1" ht="12.75" customHeight="1">
      <c r="A232" s="20"/>
      <c r="B232" s="61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59"/>
    </row>
    <row r="233" spans="1:51" s="4" customFormat="1" ht="12.75" customHeight="1">
      <c r="A233" s="20"/>
      <c r="B233" s="61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59"/>
    </row>
    <row r="234" spans="1:51" s="4" customFormat="1" ht="12.75" customHeight="1">
      <c r="A234" s="20"/>
      <c r="B234" s="61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59"/>
    </row>
    <row r="235" spans="1:51" s="4" customFormat="1" ht="12.75" customHeight="1">
      <c r="A235" s="20"/>
      <c r="B235" s="61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59"/>
    </row>
    <row r="236" spans="1:51" s="4" customFormat="1" ht="12.75" customHeight="1">
      <c r="A236" s="20"/>
      <c r="B236" s="61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59"/>
    </row>
    <row r="237" spans="1:51" s="4" customFormat="1" ht="12.75" customHeight="1">
      <c r="A237" s="20"/>
      <c r="B237" s="61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59"/>
    </row>
    <row r="238" spans="1:51" s="4" customFormat="1" ht="12.75" customHeight="1">
      <c r="A238" s="20"/>
      <c r="B238" s="61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59"/>
    </row>
    <row r="239" spans="1:51" s="4" customFormat="1" ht="12.75" customHeight="1">
      <c r="A239" s="20"/>
      <c r="B239" s="61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59"/>
    </row>
    <row r="240" spans="1:51" s="4" customFormat="1" ht="12.75" customHeight="1">
      <c r="A240" s="20"/>
      <c r="B240" s="61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59"/>
    </row>
    <row r="241" spans="1:51" s="4" customFormat="1" ht="12.75" customHeight="1">
      <c r="A241" s="20"/>
      <c r="B241" s="61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59"/>
    </row>
    <row r="242" spans="1:51" s="4" customFormat="1" ht="12.75" customHeight="1">
      <c r="A242" s="20"/>
      <c r="B242" s="61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59"/>
    </row>
    <row r="243" spans="1:51" s="4" customFormat="1" ht="12.75" customHeight="1">
      <c r="A243" s="20"/>
      <c r="B243" s="61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59"/>
    </row>
    <row r="244" spans="1:51" s="4" customFormat="1" ht="12.75" customHeight="1">
      <c r="A244" s="20"/>
      <c r="B244" s="61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59"/>
    </row>
    <row r="245" spans="1:51" s="4" customFormat="1" ht="12.75" customHeight="1">
      <c r="A245" s="20"/>
      <c r="B245" s="61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59"/>
    </row>
    <row r="246" spans="1:51" s="4" customFormat="1" ht="12.75" customHeight="1">
      <c r="A246" s="20"/>
      <c r="B246" s="61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59"/>
    </row>
    <row r="247" spans="1:51" s="4" customFormat="1" ht="12.75" customHeight="1">
      <c r="A247" s="20"/>
      <c r="B247" s="61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59"/>
    </row>
    <row r="248" spans="1:51" s="4" customFormat="1" ht="12.75" customHeight="1">
      <c r="A248" s="20"/>
      <c r="B248" s="61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59"/>
    </row>
    <row r="249" spans="1:51" s="4" customFormat="1" ht="12.75" customHeight="1">
      <c r="A249" s="20"/>
      <c r="B249" s="61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59"/>
    </row>
    <row r="250" spans="1:51" s="4" customFormat="1" ht="12.75" customHeight="1">
      <c r="A250" s="20"/>
      <c r="B250" s="61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59"/>
    </row>
    <row r="251" spans="1:51" s="4" customFormat="1" ht="12.75" customHeight="1">
      <c r="A251" s="20"/>
      <c r="B251" s="61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59"/>
    </row>
    <row r="252" spans="1:51" s="4" customFormat="1" ht="12.75" customHeight="1">
      <c r="A252" s="20"/>
      <c r="B252" s="61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59"/>
    </row>
    <row r="253" spans="1:51" s="4" customFormat="1" ht="12.75" customHeight="1">
      <c r="A253" s="20"/>
      <c r="B253" s="61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59"/>
    </row>
    <row r="254" spans="1:51" s="4" customFormat="1" ht="12.75" customHeight="1">
      <c r="A254" s="20"/>
      <c r="B254" s="61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59"/>
    </row>
    <row r="255" spans="1:51" s="4" customFormat="1" ht="12.75" customHeight="1">
      <c r="A255" s="20"/>
      <c r="B255" s="61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59"/>
    </row>
    <row r="256" spans="1:51" s="4" customFormat="1" ht="12.75" customHeight="1">
      <c r="A256" s="20"/>
      <c r="B256" s="61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59"/>
    </row>
    <row r="257" spans="1:51" s="4" customFormat="1" ht="12.75" customHeight="1">
      <c r="A257" s="20"/>
      <c r="B257" s="61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59"/>
    </row>
    <row r="258" spans="1:51" s="4" customFormat="1" ht="12.75" customHeight="1">
      <c r="A258" s="20"/>
      <c r="B258" s="61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59"/>
    </row>
    <row r="259" spans="1:51" s="4" customFormat="1" ht="12.75" customHeight="1">
      <c r="A259" s="20"/>
      <c r="B259" s="61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59"/>
    </row>
    <row r="260" spans="1:51" s="4" customFormat="1" ht="12.75" customHeight="1">
      <c r="A260" s="20"/>
      <c r="B260" s="61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59"/>
    </row>
    <row r="261" spans="1:51" s="4" customFormat="1" ht="12.75" customHeight="1">
      <c r="A261" s="20"/>
      <c r="B261" s="61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59"/>
    </row>
    <row r="262" spans="1:51" s="4" customFormat="1" ht="12.75" customHeight="1">
      <c r="A262" s="20"/>
      <c r="B262" s="61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59"/>
    </row>
    <row r="263" spans="1:51" s="4" customFormat="1" ht="12.75" customHeight="1">
      <c r="A263" s="20"/>
      <c r="B263" s="61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59"/>
    </row>
    <row r="264" spans="1:51" s="4" customFormat="1" ht="12.75" customHeight="1">
      <c r="A264" s="20"/>
      <c r="B264" s="61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59"/>
    </row>
    <row r="265" spans="1:51" s="4" customFormat="1" ht="12.75" customHeight="1">
      <c r="A265" s="20"/>
      <c r="B265" s="61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59"/>
    </row>
    <row r="266" spans="1:51" s="4" customFormat="1" ht="12.75" customHeight="1">
      <c r="A266" s="20"/>
      <c r="B266" s="61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59"/>
    </row>
    <row r="267" spans="1:51" s="4" customFormat="1" ht="12.75" customHeight="1">
      <c r="A267" s="20"/>
      <c r="B267" s="61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59"/>
    </row>
    <row r="268" spans="1:51" s="4" customFormat="1" ht="12.75" customHeight="1">
      <c r="A268" s="20"/>
      <c r="B268" s="61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59"/>
    </row>
    <row r="269" spans="1:51" s="4" customFormat="1" ht="12.75" customHeight="1">
      <c r="A269" s="20"/>
      <c r="B269" s="61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59"/>
    </row>
    <row r="270" spans="1:51" s="4" customFormat="1" ht="12.75" customHeight="1">
      <c r="A270" s="20"/>
      <c r="B270" s="61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59"/>
    </row>
    <row r="271" spans="1:51" s="4" customFormat="1" ht="12.75" customHeight="1">
      <c r="A271" s="20"/>
      <c r="B271" s="61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59"/>
    </row>
    <row r="272" spans="1:51" s="4" customFormat="1" ht="12.75" customHeight="1">
      <c r="A272" s="20"/>
      <c r="B272" s="61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59"/>
    </row>
    <row r="273" spans="1:51" s="4" customFormat="1" ht="12.75" customHeight="1">
      <c r="A273" s="20"/>
      <c r="B273" s="61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59"/>
    </row>
    <row r="274" spans="1:51" s="4" customFormat="1" ht="12.75" customHeight="1">
      <c r="A274" s="20"/>
      <c r="B274" s="61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59"/>
    </row>
    <row r="275" spans="1:51" s="4" customFormat="1" ht="12.75" customHeight="1">
      <c r="A275" s="20"/>
      <c r="B275" s="61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59"/>
    </row>
    <row r="276" spans="1:51" s="4" customFormat="1" ht="12.75" customHeight="1">
      <c r="A276" s="20"/>
      <c r="B276" s="61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59"/>
    </row>
    <row r="277" spans="1:51" s="4" customFormat="1" ht="12.75" customHeight="1">
      <c r="A277" s="20"/>
      <c r="B277" s="61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59"/>
    </row>
    <row r="278" spans="1:51" s="4" customFormat="1" ht="12.75" customHeight="1">
      <c r="A278" s="20"/>
      <c r="B278" s="61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59"/>
    </row>
    <row r="279" spans="1:51" s="4" customFormat="1" ht="12.75" customHeight="1">
      <c r="A279" s="20"/>
      <c r="B279" s="61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59"/>
    </row>
    <row r="280" spans="1:51" s="4" customFormat="1" ht="12.75" customHeight="1">
      <c r="A280" s="20"/>
      <c r="B280" s="61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59"/>
    </row>
    <row r="281" spans="1:51" s="4" customFormat="1" ht="12.75" customHeight="1">
      <c r="A281" s="20"/>
      <c r="B281" s="61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59"/>
    </row>
    <row r="282" spans="1:51" s="4" customFormat="1" ht="12.75" customHeight="1">
      <c r="A282" s="20"/>
      <c r="B282" s="61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59"/>
    </row>
    <row r="283" spans="1:51" s="4" customFormat="1" ht="12.75" customHeight="1">
      <c r="A283" s="20"/>
      <c r="B283" s="61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59"/>
    </row>
    <row r="284" spans="1:51" s="4" customFormat="1" ht="12.75" customHeight="1">
      <c r="A284" s="20"/>
      <c r="B284" s="61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59"/>
    </row>
    <row r="285" spans="1:51" s="4" customFormat="1" ht="12.75" customHeight="1">
      <c r="A285" s="20"/>
      <c r="B285" s="61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59"/>
    </row>
    <row r="286" spans="1:51" s="4" customFormat="1" ht="12.75" customHeight="1">
      <c r="A286" s="20"/>
      <c r="B286" s="61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59"/>
    </row>
    <row r="287" spans="1:51" s="4" customFormat="1" ht="12.75" customHeight="1">
      <c r="A287" s="20"/>
      <c r="B287" s="61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59"/>
    </row>
    <row r="288" spans="1:51" s="4" customFormat="1" ht="12.75" customHeight="1">
      <c r="A288" s="20"/>
      <c r="B288" s="61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59"/>
    </row>
    <row r="289" spans="1:51" s="4" customFormat="1" ht="12.75" customHeight="1">
      <c r="A289" s="20"/>
      <c r="B289" s="61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59"/>
    </row>
    <row r="290" spans="1:51" s="4" customFormat="1" ht="12.75" customHeight="1">
      <c r="A290" s="20"/>
      <c r="B290" s="61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59"/>
    </row>
    <row r="291" spans="1:51" s="4" customFormat="1" ht="12.75" customHeight="1">
      <c r="A291" s="20"/>
      <c r="B291" s="61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59"/>
    </row>
    <row r="292" spans="1:51" s="4" customFormat="1" ht="12.75" customHeight="1">
      <c r="A292" s="20"/>
      <c r="B292" s="61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59"/>
    </row>
    <row r="293" spans="1:51" s="4" customFormat="1" ht="12.75" customHeight="1">
      <c r="A293" s="20"/>
      <c r="B293" s="61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59"/>
    </row>
    <row r="294" spans="1:51" s="4" customFormat="1" ht="12.75" customHeight="1">
      <c r="A294" s="20"/>
      <c r="B294" s="61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59"/>
    </row>
    <row r="295" spans="1:51" s="4" customFormat="1" ht="12.75" customHeight="1">
      <c r="A295" s="20"/>
      <c r="B295" s="61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59"/>
    </row>
    <row r="296" spans="1:51" s="4" customFormat="1" ht="12.75" customHeight="1">
      <c r="A296" s="20"/>
      <c r="B296" s="61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59"/>
    </row>
    <row r="297" spans="1:51" s="4" customFormat="1" ht="12.75" customHeight="1">
      <c r="A297" s="20"/>
      <c r="B297" s="61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59"/>
    </row>
    <row r="298" spans="1:51" s="4" customFormat="1" ht="12.75" customHeight="1">
      <c r="A298" s="20"/>
      <c r="B298" s="61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59"/>
    </row>
    <row r="299" spans="1:51" s="4" customFormat="1" ht="12.75" customHeight="1">
      <c r="A299" s="20"/>
      <c r="B299" s="61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59"/>
    </row>
    <row r="300" spans="1:51" s="4" customFormat="1" ht="12.75" customHeight="1">
      <c r="A300" s="20"/>
      <c r="B300" s="61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59"/>
    </row>
    <row r="301" spans="1:51" s="4" customFormat="1" ht="12.75" customHeight="1">
      <c r="A301" s="20"/>
      <c r="B301" s="61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59"/>
    </row>
    <row r="302" spans="1:51" s="4" customFormat="1" ht="12.75" customHeight="1">
      <c r="A302" s="20"/>
      <c r="B302" s="61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59"/>
    </row>
    <row r="303" spans="1:51" s="4" customFormat="1" ht="12.75" customHeight="1">
      <c r="A303" s="20"/>
      <c r="B303" s="61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59"/>
    </row>
    <row r="304" spans="1:51" s="4" customFormat="1" ht="12.75" customHeight="1">
      <c r="A304" s="20"/>
      <c r="B304" s="61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59"/>
    </row>
    <row r="305" spans="1:51" s="4" customFormat="1" ht="12.75" customHeight="1">
      <c r="A305" s="20"/>
      <c r="B305" s="61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59"/>
    </row>
    <row r="306" spans="1:51" s="4" customFormat="1" ht="12.75" customHeight="1">
      <c r="A306" s="20"/>
      <c r="B306" s="61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59"/>
    </row>
    <row r="307" spans="1:51" s="4" customFormat="1" ht="12.75" customHeight="1">
      <c r="A307" s="20"/>
      <c r="B307" s="61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59"/>
    </row>
    <row r="308" spans="1:51" s="4" customFormat="1" ht="12.75" customHeight="1">
      <c r="A308" s="20"/>
      <c r="B308" s="61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59"/>
    </row>
    <row r="309" spans="1:51" s="4" customFormat="1" ht="12.75" customHeight="1">
      <c r="A309" s="20"/>
      <c r="B309" s="61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59"/>
    </row>
    <row r="310" spans="1:51" s="4" customFormat="1" ht="12.75" customHeight="1">
      <c r="A310" s="20"/>
      <c r="B310" s="61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59"/>
    </row>
    <row r="311" spans="1:51" s="4" customFormat="1" ht="12.75" customHeight="1">
      <c r="A311" s="20"/>
      <c r="B311" s="61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59"/>
    </row>
    <row r="312" spans="1:51" s="4" customFormat="1" ht="12.75" customHeight="1">
      <c r="A312" s="20"/>
      <c r="B312" s="61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59"/>
    </row>
    <row r="313" spans="1:51" s="4" customFormat="1" ht="12.75" customHeight="1">
      <c r="A313" s="20"/>
      <c r="B313" s="61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59"/>
    </row>
    <row r="314" spans="1:51" s="4" customFormat="1" ht="12.75" customHeight="1">
      <c r="A314" s="20"/>
      <c r="B314" s="61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59"/>
    </row>
    <row r="315" spans="1:51" s="4" customFormat="1" ht="12.75" customHeight="1">
      <c r="A315" s="20"/>
      <c r="B315" s="61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59"/>
    </row>
    <row r="316" spans="1:51" s="4" customFormat="1" ht="12.75" customHeight="1">
      <c r="A316" s="20"/>
      <c r="B316" s="61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59"/>
    </row>
    <row r="317" spans="1:51" s="4" customFormat="1" ht="12.75" customHeight="1">
      <c r="A317" s="20"/>
      <c r="B317" s="61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59"/>
    </row>
    <row r="318" spans="1:51" s="4" customFormat="1" ht="12.75" customHeight="1">
      <c r="A318" s="20"/>
      <c r="B318" s="61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59"/>
    </row>
    <row r="319" spans="1:51" s="4" customFormat="1" ht="12.75" customHeight="1">
      <c r="A319" s="20"/>
      <c r="B319" s="61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59"/>
    </row>
    <row r="320" spans="1:51" s="4" customFormat="1" ht="12.75" customHeight="1">
      <c r="A320" s="20"/>
      <c r="B320" s="61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59"/>
    </row>
    <row r="321" spans="1:51" s="4" customFormat="1" ht="12.75" customHeight="1">
      <c r="A321" s="20"/>
      <c r="B321" s="61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59"/>
    </row>
    <row r="322" spans="1:51" s="4" customFormat="1" ht="12.75" customHeight="1">
      <c r="A322" s="20"/>
      <c r="B322" s="61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59"/>
    </row>
    <row r="323" spans="1:51" s="4" customFormat="1" ht="12.75" customHeight="1">
      <c r="A323" s="20"/>
      <c r="B323" s="61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59"/>
    </row>
    <row r="324" spans="1:51" s="4" customFormat="1" ht="12.75" customHeight="1">
      <c r="A324" s="20"/>
      <c r="B324" s="61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59"/>
    </row>
    <row r="325" spans="1:51" s="4" customFormat="1" ht="12.75" customHeight="1">
      <c r="A325" s="20"/>
      <c r="B325" s="61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59"/>
    </row>
    <row r="326" spans="1:51" s="4" customFormat="1" ht="12.75" customHeight="1">
      <c r="A326" s="20"/>
      <c r="B326" s="61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59"/>
    </row>
    <row r="327" spans="1:51" s="4" customFormat="1" ht="12.75" customHeight="1">
      <c r="A327" s="20"/>
      <c r="B327" s="61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59"/>
    </row>
    <row r="328" spans="1:51" s="4" customFormat="1" ht="12.75" customHeight="1">
      <c r="A328" s="20"/>
      <c r="B328" s="61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59"/>
    </row>
    <row r="329" spans="1:51" s="4" customFormat="1" ht="12.75" customHeight="1">
      <c r="A329" s="20"/>
      <c r="B329" s="61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59"/>
    </row>
    <row r="330" spans="1:51" s="4" customFormat="1" ht="12.75" customHeight="1">
      <c r="A330" s="20"/>
      <c r="B330" s="61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59"/>
    </row>
    <row r="331" spans="1:51" s="4" customFormat="1" ht="12.75" customHeight="1">
      <c r="A331" s="20"/>
      <c r="B331" s="61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59"/>
    </row>
    <row r="332" spans="1:51" s="4" customFormat="1" ht="12.75" customHeight="1">
      <c r="A332" s="20"/>
      <c r="B332" s="61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59"/>
    </row>
    <row r="333" spans="1:51" s="4" customFormat="1" ht="12.75" customHeight="1">
      <c r="A333" s="20"/>
      <c r="B333" s="61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59"/>
    </row>
    <row r="334" spans="1:51" s="4" customFormat="1" ht="12.75" customHeight="1">
      <c r="A334" s="20"/>
      <c r="B334" s="61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59"/>
    </row>
    <row r="335" spans="1:51" s="4" customFormat="1" ht="12.75" customHeight="1">
      <c r="A335" s="20"/>
      <c r="B335" s="61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59"/>
    </row>
    <row r="336" spans="1:51" s="4" customFormat="1" ht="12.75" customHeight="1">
      <c r="A336" s="20"/>
      <c r="B336" s="61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59"/>
    </row>
    <row r="337" spans="1:51" s="4" customFormat="1" ht="12.75" customHeight="1">
      <c r="A337" s="20"/>
      <c r="B337" s="61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59"/>
    </row>
    <row r="338" spans="1:51" s="4" customFormat="1" ht="12.75" customHeight="1">
      <c r="A338" s="20"/>
      <c r="B338" s="61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59"/>
    </row>
    <row r="339" spans="1:51" s="4" customFormat="1" ht="12.75" customHeight="1">
      <c r="A339" s="20"/>
      <c r="B339" s="61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59"/>
    </row>
    <row r="340" spans="1:51" s="4" customFormat="1" ht="12.75" customHeight="1">
      <c r="A340" s="20"/>
      <c r="B340" s="61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59"/>
    </row>
    <row r="341" spans="1:51" s="4" customFormat="1" ht="12.75" customHeight="1">
      <c r="A341" s="20"/>
      <c r="B341" s="61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59"/>
    </row>
    <row r="342" spans="1:51" s="4" customFormat="1" ht="12.75" customHeight="1">
      <c r="A342" s="20"/>
      <c r="B342" s="61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59"/>
    </row>
    <row r="343" spans="1:51" s="4" customFormat="1" ht="12.75" customHeight="1">
      <c r="A343" s="20"/>
      <c r="B343" s="61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59"/>
    </row>
    <row r="344" spans="1:51" s="4" customFormat="1" ht="12.75" customHeight="1">
      <c r="A344" s="20"/>
      <c r="B344" s="61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59"/>
    </row>
    <row r="345" spans="1:51" s="4" customFormat="1" ht="12.75" customHeight="1">
      <c r="A345" s="20"/>
      <c r="B345" s="61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59"/>
    </row>
    <row r="346" spans="1:51" s="4" customFormat="1" ht="12.75" customHeight="1">
      <c r="A346" s="20"/>
      <c r="B346" s="61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59"/>
    </row>
    <row r="347" spans="1:51" s="4" customFormat="1" ht="12.75" customHeight="1">
      <c r="A347" s="20"/>
      <c r="B347" s="61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59"/>
    </row>
    <row r="348" spans="1:51" s="4" customFormat="1" ht="12.75" customHeight="1">
      <c r="A348" s="20"/>
      <c r="B348" s="61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59"/>
    </row>
    <row r="349" spans="1:51" s="4" customFormat="1" ht="12.75" customHeight="1">
      <c r="A349" s="20"/>
      <c r="B349" s="61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59"/>
    </row>
    <row r="350" spans="1:51" s="4" customFormat="1" ht="12.75" customHeight="1">
      <c r="A350" s="20"/>
      <c r="B350" s="61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59"/>
    </row>
    <row r="351" spans="1:51" s="4" customFormat="1" ht="12.75" customHeight="1">
      <c r="A351" s="20"/>
      <c r="B351" s="61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59"/>
    </row>
    <row r="352" spans="1:51" s="4" customFormat="1" ht="12.75" customHeight="1">
      <c r="A352" s="20"/>
      <c r="B352" s="61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59"/>
    </row>
    <row r="353" spans="1:51" s="4" customFormat="1" ht="12.75" customHeight="1">
      <c r="A353" s="20"/>
      <c r="B353" s="61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59"/>
    </row>
    <row r="354" spans="1:51" s="4" customFormat="1" ht="12.75" customHeight="1">
      <c r="A354" s="20"/>
      <c r="B354" s="61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59"/>
    </row>
    <row r="355" spans="1:51" s="4" customFormat="1" ht="12.75" customHeight="1">
      <c r="A355" s="20"/>
      <c r="B355" s="61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59"/>
    </row>
    <row r="356" spans="1:51" s="4" customFormat="1" ht="12.75" customHeight="1">
      <c r="A356" s="20"/>
      <c r="B356" s="61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59"/>
    </row>
    <row r="357" spans="1:51" s="4" customFormat="1" ht="12.75" customHeight="1">
      <c r="A357" s="20"/>
      <c r="B357" s="61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59"/>
    </row>
    <row r="358" spans="1:51" s="4" customFormat="1" ht="12.75" customHeight="1">
      <c r="A358" s="20"/>
      <c r="B358" s="61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59"/>
    </row>
    <row r="359" spans="1:51" s="4" customFormat="1" ht="12.75" customHeight="1">
      <c r="A359" s="20"/>
      <c r="B359" s="61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59"/>
    </row>
    <row r="360" spans="1:51" s="4" customFormat="1" ht="12.75" customHeight="1">
      <c r="A360" s="20"/>
      <c r="B360" s="61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59"/>
    </row>
    <row r="361" spans="1:51" s="4" customFormat="1" ht="12.75" customHeight="1">
      <c r="A361" s="20"/>
      <c r="B361" s="61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59"/>
    </row>
    <row r="362" spans="1:51" s="4" customFormat="1" ht="12.75" customHeight="1">
      <c r="A362" s="20"/>
      <c r="B362" s="61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59"/>
    </row>
    <row r="363" spans="1:51" s="4" customFormat="1" ht="12.75" customHeight="1">
      <c r="A363" s="20"/>
      <c r="B363" s="61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59"/>
    </row>
    <row r="364" spans="1:51" s="4" customFormat="1" ht="12.75" customHeight="1">
      <c r="A364" s="20"/>
      <c r="B364" s="61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59"/>
    </row>
    <row r="365" spans="1:51" s="4" customFormat="1" ht="12.75" customHeight="1">
      <c r="A365" s="20"/>
      <c r="B365" s="61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59"/>
    </row>
    <row r="366" spans="1:51" s="4" customFormat="1" ht="12.75" customHeight="1">
      <c r="A366" s="20"/>
      <c r="B366" s="61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59"/>
    </row>
    <row r="367" spans="1:51" s="4" customFormat="1" ht="12.75" customHeight="1">
      <c r="A367" s="20"/>
      <c r="B367" s="61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59"/>
    </row>
    <row r="368" spans="1:51" s="4" customFormat="1" ht="12.75" customHeight="1">
      <c r="A368" s="20"/>
      <c r="B368" s="61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59"/>
    </row>
    <row r="369" spans="1:51" s="4" customFormat="1" ht="12.75" customHeight="1">
      <c r="A369" s="20"/>
      <c r="B369" s="61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59"/>
    </row>
    <row r="370" spans="1:51" s="4" customFormat="1" ht="12.75" customHeight="1">
      <c r="A370" s="20"/>
      <c r="B370" s="61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59"/>
    </row>
    <row r="371" spans="1:51" s="4" customFormat="1" ht="12.75" customHeight="1">
      <c r="A371" s="20"/>
      <c r="B371" s="61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59"/>
    </row>
    <row r="372" spans="1:51" s="4" customFormat="1" ht="12.75" customHeight="1">
      <c r="A372" s="20"/>
      <c r="B372" s="61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59"/>
    </row>
    <row r="373" spans="1:51" s="4" customFormat="1" ht="12.75" customHeight="1">
      <c r="A373" s="20"/>
      <c r="B373" s="61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59"/>
    </row>
    <row r="374" spans="1:51" s="4" customFormat="1" ht="12.75" customHeight="1">
      <c r="A374" s="20"/>
      <c r="B374" s="61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59"/>
    </row>
    <row r="375" spans="1:51" s="4" customFormat="1" ht="12.75" customHeight="1">
      <c r="A375" s="20"/>
      <c r="B375" s="61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59"/>
    </row>
    <row r="376" spans="1:51" s="4" customFormat="1" ht="12.75" customHeight="1">
      <c r="A376" s="20"/>
      <c r="B376" s="61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59"/>
    </row>
    <row r="377" spans="1:51" s="4" customFormat="1" ht="12.75" customHeight="1">
      <c r="A377" s="20"/>
      <c r="B377" s="61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59"/>
    </row>
    <row r="378" spans="1:51" s="4" customFormat="1" ht="12.75" customHeight="1">
      <c r="A378" s="20"/>
      <c r="B378" s="61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59"/>
    </row>
    <row r="379" spans="1:51" s="4" customFormat="1" ht="12.75" customHeight="1">
      <c r="A379" s="20"/>
      <c r="B379" s="61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59"/>
    </row>
    <row r="380" spans="1:51" s="4" customFormat="1" ht="12.75" customHeight="1">
      <c r="A380" s="20"/>
      <c r="B380" s="61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59"/>
    </row>
    <row r="381" spans="1:51" s="4" customFormat="1" ht="12.75" customHeight="1">
      <c r="A381" s="20"/>
      <c r="B381" s="61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59"/>
    </row>
    <row r="382" spans="1:51" s="4" customFormat="1" ht="12.75" customHeight="1">
      <c r="A382" s="20"/>
      <c r="B382" s="61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59"/>
    </row>
    <row r="383" spans="1:51" s="4" customFormat="1" ht="12.75" customHeight="1">
      <c r="A383" s="20"/>
      <c r="B383" s="61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59"/>
    </row>
    <row r="384" spans="1:51" s="4" customFormat="1" ht="12.75" customHeight="1">
      <c r="A384" s="20"/>
      <c r="B384" s="61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59"/>
    </row>
    <row r="385" spans="1:51" s="4" customFormat="1" ht="12.75" customHeight="1">
      <c r="A385" s="20"/>
      <c r="B385" s="61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59"/>
    </row>
    <row r="386" spans="1:51" s="4" customFormat="1" ht="12.75" customHeight="1">
      <c r="A386" s="20"/>
      <c r="B386" s="61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59"/>
    </row>
    <row r="387" spans="1:51" s="4" customFormat="1" ht="12.75" customHeight="1">
      <c r="A387" s="20"/>
      <c r="B387" s="61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59"/>
    </row>
    <row r="388" spans="1:51" s="4" customFormat="1" ht="12.75" customHeight="1">
      <c r="A388" s="20"/>
      <c r="B388" s="61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59"/>
    </row>
    <row r="389" spans="1:51" s="4" customFormat="1" ht="12.75" customHeight="1">
      <c r="A389" s="20"/>
      <c r="B389" s="61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59"/>
    </row>
    <row r="390" spans="1:51" s="4" customFormat="1" ht="12.75" customHeight="1">
      <c r="A390" s="20"/>
      <c r="B390" s="61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59"/>
    </row>
    <row r="391" spans="1:51" s="4" customFormat="1" ht="12.75" customHeight="1">
      <c r="A391" s="20"/>
      <c r="B391" s="61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59"/>
    </row>
    <row r="392" spans="1:51" s="4" customFormat="1" ht="12.75" customHeight="1">
      <c r="A392" s="20"/>
      <c r="B392" s="61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59"/>
    </row>
    <row r="393" spans="1:51" s="4" customFormat="1" ht="12.75" customHeight="1">
      <c r="A393" s="20"/>
      <c r="B393" s="61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59"/>
    </row>
    <row r="394" spans="1:51" s="4" customFormat="1" ht="12.75" customHeight="1">
      <c r="A394" s="20"/>
      <c r="B394" s="61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59"/>
    </row>
    <row r="395" spans="1:51" s="4" customFormat="1" ht="12.75" customHeight="1">
      <c r="A395" s="20"/>
      <c r="B395" s="61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59"/>
    </row>
    <row r="396" spans="1:51" s="4" customFormat="1" ht="12.75" customHeight="1">
      <c r="A396" s="20"/>
      <c r="B396" s="61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59"/>
    </row>
    <row r="397" spans="1:51" s="4" customFormat="1" ht="12.75" customHeight="1">
      <c r="A397" s="20"/>
      <c r="B397" s="61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59"/>
    </row>
    <row r="398" spans="1:51" s="4" customFormat="1" ht="12.75" customHeight="1">
      <c r="A398" s="20"/>
      <c r="B398" s="61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59"/>
    </row>
    <row r="399" spans="1:51" s="4" customFormat="1" ht="12.75" customHeight="1">
      <c r="A399" s="20"/>
      <c r="B399" s="61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59"/>
    </row>
    <row r="400" spans="1:51" s="4" customFormat="1" ht="12.75" customHeight="1">
      <c r="A400" s="20"/>
      <c r="B400" s="61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59"/>
    </row>
    <row r="401" spans="1:51" s="4" customFormat="1" ht="12.75" customHeight="1">
      <c r="A401" s="20"/>
      <c r="B401" s="61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59"/>
    </row>
    <row r="402" spans="1:51" s="4" customFormat="1" ht="12.75" customHeight="1">
      <c r="A402" s="20"/>
      <c r="B402" s="61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59"/>
    </row>
    <row r="403" spans="1:51" s="4" customFormat="1" ht="12.75" customHeight="1">
      <c r="A403" s="20"/>
      <c r="B403" s="61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59"/>
    </row>
    <row r="404" spans="1:51" s="4" customFormat="1" ht="12.75" customHeight="1">
      <c r="A404" s="20"/>
      <c r="B404" s="61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59"/>
    </row>
    <row r="405" spans="1:51" s="4" customFormat="1" ht="12.75" customHeight="1">
      <c r="A405" s="20"/>
      <c r="B405" s="61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59"/>
    </row>
    <row r="406" spans="1:51" s="4" customFormat="1" ht="12.75" customHeight="1">
      <c r="A406" s="20"/>
      <c r="B406" s="61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59"/>
    </row>
    <row r="407" spans="1:51" s="4" customFormat="1" ht="12.75" customHeight="1">
      <c r="A407" s="20"/>
      <c r="B407" s="61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59"/>
    </row>
    <row r="408" spans="1:51" s="4" customFormat="1" ht="12.75" customHeight="1">
      <c r="A408" s="20"/>
      <c r="B408" s="61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59"/>
    </row>
    <row r="409" spans="1:51" s="4" customFormat="1" ht="12.75" customHeight="1">
      <c r="A409" s="20"/>
      <c r="B409" s="61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59"/>
    </row>
    <row r="410" spans="1:51" s="4" customFormat="1" ht="12.75" customHeight="1">
      <c r="A410" s="20"/>
      <c r="B410" s="61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59"/>
    </row>
    <row r="411" spans="1:51" s="4" customFormat="1" ht="12.75" customHeight="1">
      <c r="A411" s="20"/>
      <c r="B411" s="61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59"/>
    </row>
    <row r="412" spans="1:51" s="4" customFormat="1" ht="12.75" customHeight="1">
      <c r="A412" s="20"/>
      <c r="B412" s="61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59"/>
    </row>
    <row r="413" spans="1:51" s="4" customFormat="1" ht="12.75" customHeight="1">
      <c r="A413" s="20"/>
      <c r="B413" s="61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59"/>
    </row>
    <row r="414" spans="1:51" s="4" customFormat="1" ht="12.75" customHeight="1">
      <c r="A414" s="20"/>
      <c r="B414" s="61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59"/>
    </row>
    <row r="415" spans="1:51" s="4" customFormat="1" ht="12.75" customHeight="1">
      <c r="A415" s="20"/>
      <c r="B415" s="61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59"/>
    </row>
    <row r="416" spans="1:51" s="4" customFormat="1" ht="12.75" customHeight="1">
      <c r="A416" s="20"/>
      <c r="B416" s="61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59"/>
    </row>
    <row r="417" spans="1:51" s="4" customFormat="1" ht="12.75" customHeight="1">
      <c r="A417" s="20"/>
      <c r="B417" s="61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59"/>
    </row>
    <row r="418" spans="1:51" s="4" customFormat="1" ht="12.75" customHeight="1">
      <c r="A418" s="20"/>
      <c r="B418" s="61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59"/>
    </row>
    <row r="419" spans="1:51" s="4" customFormat="1" ht="12.75" customHeight="1">
      <c r="A419" s="20"/>
      <c r="B419" s="61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59"/>
    </row>
    <row r="420" spans="1:51" s="4" customFormat="1" ht="12.75" customHeight="1">
      <c r="A420" s="20"/>
      <c r="B420" s="61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59"/>
    </row>
    <row r="421" spans="1:51" s="4" customFormat="1" ht="12.75" customHeight="1">
      <c r="A421" s="20"/>
      <c r="B421" s="61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59"/>
    </row>
    <row r="422" spans="1:51" s="4" customFormat="1" ht="12.75" customHeight="1">
      <c r="A422" s="20"/>
      <c r="B422" s="61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59"/>
    </row>
    <row r="423" spans="1:51" s="4" customFormat="1" ht="12.75" customHeight="1">
      <c r="A423" s="20"/>
      <c r="B423" s="61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59"/>
    </row>
    <row r="424" spans="1:51" s="4" customFormat="1" ht="12.75" customHeight="1">
      <c r="A424" s="20"/>
      <c r="B424" s="61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59"/>
    </row>
    <row r="425" spans="1:51" s="4" customFormat="1" ht="12.75" customHeight="1">
      <c r="A425" s="20"/>
      <c r="B425" s="61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59"/>
    </row>
    <row r="426" spans="1:51" s="4" customFormat="1" ht="12.75" customHeight="1">
      <c r="A426" s="20"/>
      <c r="B426" s="61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59"/>
    </row>
    <row r="427" spans="1:51" s="4" customFormat="1" ht="12.75" customHeight="1">
      <c r="A427" s="20"/>
      <c r="B427" s="61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59"/>
    </row>
    <row r="428" spans="1:51" s="4" customFormat="1" ht="12.75" customHeight="1">
      <c r="A428" s="20"/>
      <c r="B428" s="61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59"/>
    </row>
    <row r="429" spans="1:51" s="4" customFormat="1" ht="12.75" customHeight="1">
      <c r="A429" s="20"/>
      <c r="B429" s="61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59"/>
    </row>
    <row r="430" spans="1:51" s="4" customFormat="1" ht="12.75" customHeight="1">
      <c r="A430" s="20"/>
      <c r="B430" s="61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59"/>
    </row>
    <row r="431" spans="1:51" s="4" customFormat="1" ht="12.75" customHeight="1">
      <c r="A431" s="20"/>
      <c r="B431" s="61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59"/>
    </row>
    <row r="432" spans="1:51" s="4" customFormat="1" ht="12.75" customHeight="1">
      <c r="A432" s="20"/>
      <c r="B432" s="61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59"/>
    </row>
    <row r="433" spans="1:51" s="4" customFormat="1" ht="12.75" customHeight="1">
      <c r="A433" s="20"/>
      <c r="B433" s="61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59"/>
    </row>
    <row r="434" spans="1:51" s="4" customFormat="1" ht="12.75" customHeight="1">
      <c r="A434" s="20"/>
      <c r="B434" s="61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59"/>
    </row>
    <row r="435" spans="1:51" s="4" customFormat="1" ht="12.75" customHeight="1">
      <c r="A435" s="20"/>
      <c r="B435" s="61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59"/>
    </row>
    <row r="436" spans="1:51" s="4" customFormat="1" ht="12.75" customHeight="1">
      <c r="A436" s="20"/>
      <c r="B436" s="61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59"/>
    </row>
    <row r="437" spans="1:51" s="4" customFormat="1" ht="12.75" customHeight="1">
      <c r="A437" s="20"/>
      <c r="B437" s="61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59"/>
    </row>
    <row r="438" spans="1:51" s="4" customFormat="1" ht="12.75" customHeight="1">
      <c r="A438" s="20"/>
      <c r="B438" s="61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59"/>
    </row>
    <row r="439" spans="1:51" s="4" customFormat="1" ht="12.75" customHeight="1">
      <c r="A439" s="20"/>
      <c r="B439" s="61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59"/>
    </row>
    <row r="440" spans="1:51" s="4" customFormat="1" ht="12.75" customHeight="1">
      <c r="A440" s="20"/>
      <c r="B440" s="61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59"/>
    </row>
    <row r="441" spans="1:51" s="4" customFormat="1" ht="12.75" customHeight="1">
      <c r="A441" s="20"/>
      <c r="B441" s="61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59"/>
    </row>
    <row r="442" spans="1:51" s="4" customFormat="1" ht="12.75" customHeight="1">
      <c r="A442" s="20"/>
      <c r="B442" s="61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59"/>
    </row>
    <row r="443" spans="1:51" s="4" customFormat="1" ht="12.75" customHeight="1">
      <c r="A443" s="20"/>
      <c r="B443" s="61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59"/>
    </row>
    <row r="444" spans="1:51" s="4" customFormat="1" ht="12.75" customHeight="1">
      <c r="A444" s="20"/>
      <c r="B444" s="61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59"/>
    </row>
    <row r="445" spans="1:51" s="4" customFormat="1" ht="12.75" customHeight="1">
      <c r="A445" s="20"/>
      <c r="B445" s="61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59"/>
    </row>
    <row r="446" spans="1:51" s="4" customFormat="1" ht="12.75" customHeight="1">
      <c r="A446" s="20"/>
      <c r="B446" s="61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59"/>
    </row>
    <row r="447" spans="1:51" s="4" customFormat="1" ht="12.75" customHeight="1">
      <c r="A447" s="20"/>
      <c r="B447" s="61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59"/>
    </row>
    <row r="448" spans="1:51" s="4" customFormat="1" ht="12.75" customHeight="1">
      <c r="A448" s="20"/>
      <c r="B448" s="61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59"/>
    </row>
    <row r="449" spans="1:51" s="4" customFormat="1" ht="12.75" customHeight="1">
      <c r="A449" s="20"/>
      <c r="B449" s="61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59"/>
    </row>
    <row r="450" spans="1:51" s="4" customFormat="1" ht="12.75" customHeight="1">
      <c r="A450" s="20"/>
      <c r="B450" s="61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59"/>
    </row>
    <row r="451" spans="1:51" s="4" customFormat="1" ht="12.75" customHeight="1">
      <c r="A451" s="20"/>
      <c r="B451" s="61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59"/>
    </row>
    <row r="452" spans="1:51" s="4" customFormat="1" ht="12.75" customHeight="1">
      <c r="A452" s="20"/>
      <c r="B452" s="61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59"/>
    </row>
    <row r="453" spans="1:51" s="4" customFormat="1" ht="12.75" customHeight="1">
      <c r="A453" s="20"/>
      <c r="B453" s="61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59"/>
    </row>
    <row r="454" spans="1:51" s="4" customFormat="1" ht="12.75" customHeight="1">
      <c r="A454" s="20"/>
      <c r="B454" s="61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59"/>
    </row>
    <row r="455" spans="1:51" s="4" customFormat="1" ht="12.75" customHeight="1">
      <c r="A455" s="20"/>
      <c r="B455" s="61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59"/>
    </row>
    <row r="456" spans="1:51" s="4" customFormat="1" ht="12.75" customHeight="1">
      <c r="A456" s="20"/>
      <c r="B456" s="61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59"/>
    </row>
    <row r="457" spans="1:51" s="4" customFormat="1" ht="12.75" customHeight="1">
      <c r="A457" s="20"/>
      <c r="B457" s="61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59"/>
    </row>
    <row r="458" spans="1:51" s="4" customFormat="1" ht="12.75" customHeight="1">
      <c r="A458" s="20"/>
      <c r="B458" s="61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59"/>
    </row>
    <row r="459" spans="1:51" s="4" customFormat="1" ht="12.75" customHeight="1">
      <c r="A459" s="20"/>
      <c r="B459" s="61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59"/>
    </row>
    <row r="460" spans="1:51" s="4" customFormat="1" ht="12.75" customHeight="1">
      <c r="A460" s="20"/>
      <c r="B460" s="61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59"/>
    </row>
    <row r="461" spans="1:51" s="4" customFormat="1" ht="12.75" customHeight="1">
      <c r="A461" s="20"/>
      <c r="B461" s="61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59"/>
    </row>
    <row r="462" spans="1:51" s="4" customFormat="1" ht="12.75" customHeight="1">
      <c r="A462" s="20"/>
      <c r="B462" s="61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59"/>
    </row>
    <row r="463" spans="1:51" s="4" customFormat="1" ht="12.75" customHeight="1">
      <c r="A463" s="20"/>
      <c r="B463" s="61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59"/>
    </row>
    <row r="464" spans="1:51" s="4" customFormat="1" ht="12.75" customHeight="1">
      <c r="A464" s="20"/>
      <c r="B464" s="61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59"/>
    </row>
    <row r="465" spans="1:51" s="4" customFormat="1" ht="12.75" customHeight="1">
      <c r="A465" s="20"/>
      <c r="B465" s="61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59"/>
    </row>
    <row r="466" spans="1:51" s="4" customFormat="1" ht="12.75" customHeight="1">
      <c r="A466" s="20"/>
      <c r="B466" s="61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59"/>
    </row>
    <row r="467" spans="1:51" s="4" customFormat="1" ht="12.75" customHeight="1">
      <c r="A467" s="20"/>
      <c r="B467" s="61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59"/>
    </row>
    <row r="468" spans="1:51" s="4" customFormat="1" ht="12.75" customHeight="1">
      <c r="A468" s="20"/>
      <c r="B468" s="61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59"/>
    </row>
    <row r="469" spans="1:51" s="4" customFormat="1" ht="12.75" customHeight="1">
      <c r="A469" s="20"/>
      <c r="B469" s="61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59"/>
    </row>
    <row r="470" spans="1:51" s="4" customFormat="1" ht="12.75" customHeight="1">
      <c r="A470" s="20"/>
      <c r="B470" s="61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59"/>
    </row>
    <row r="471" spans="1:51" s="4" customFormat="1" ht="12.75" customHeight="1">
      <c r="A471" s="20"/>
      <c r="B471" s="61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59"/>
    </row>
    <row r="472" spans="1:51" s="4" customFormat="1" ht="12.75" customHeight="1">
      <c r="A472" s="20"/>
      <c r="B472" s="61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59"/>
    </row>
    <row r="473" spans="1:51" s="4" customFormat="1" ht="12.75" customHeight="1">
      <c r="A473" s="20"/>
      <c r="B473" s="61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59"/>
    </row>
    <row r="474" spans="1:51" s="4" customFormat="1" ht="12.75" customHeight="1">
      <c r="A474" s="20"/>
      <c r="B474" s="61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59"/>
    </row>
    <row r="475" spans="1:51" s="4" customFormat="1" ht="12.75" customHeight="1">
      <c r="A475" s="20"/>
      <c r="B475" s="61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59"/>
    </row>
    <row r="476" spans="1:51" s="4" customFormat="1" ht="12.75" customHeight="1">
      <c r="A476" s="20"/>
      <c r="B476" s="61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59"/>
    </row>
    <row r="477" spans="1:51" s="4" customFormat="1" ht="12.75" customHeight="1">
      <c r="A477" s="20"/>
      <c r="B477" s="61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59"/>
    </row>
    <row r="478" spans="1:51" s="4" customFormat="1" ht="12.75" customHeight="1">
      <c r="A478" s="20"/>
      <c r="B478" s="61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59"/>
    </row>
    <row r="479" spans="1:51" s="4" customFormat="1" ht="12.75" customHeight="1">
      <c r="A479" s="20"/>
      <c r="B479" s="61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59"/>
    </row>
    <row r="480" spans="1:51" s="4" customFormat="1" ht="12.75" customHeight="1">
      <c r="A480" s="20"/>
      <c r="B480" s="61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59"/>
    </row>
    <row r="481" spans="1:51" s="4" customFormat="1" ht="12.75" customHeight="1">
      <c r="A481" s="20"/>
      <c r="B481" s="61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59"/>
    </row>
    <row r="482" spans="1:51" s="4" customFormat="1" ht="12.75" customHeight="1">
      <c r="A482" s="20"/>
      <c r="B482" s="61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59"/>
    </row>
    <row r="483" spans="1:51" s="4" customFormat="1" ht="12.75" customHeight="1">
      <c r="A483" s="20"/>
      <c r="B483" s="61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59"/>
    </row>
    <row r="484" spans="1:51" s="4" customFormat="1" ht="12.75" customHeight="1">
      <c r="A484" s="20"/>
      <c r="B484" s="61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59"/>
    </row>
    <row r="485" spans="1:51" s="4" customFormat="1" ht="12.75" customHeight="1">
      <c r="A485" s="20"/>
      <c r="B485" s="61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59"/>
    </row>
    <row r="486" spans="1:51" s="4" customFormat="1" ht="12.75" customHeight="1">
      <c r="A486" s="20"/>
      <c r="B486" s="61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59"/>
    </row>
    <row r="487" spans="1:51" s="4" customFormat="1" ht="12.75" customHeight="1">
      <c r="A487" s="20"/>
      <c r="B487" s="61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59"/>
    </row>
    <row r="488" spans="1:51" s="4" customFormat="1" ht="12.75" customHeight="1">
      <c r="A488" s="20"/>
      <c r="B488" s="61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59"/>
    </row>
    <row r="489" spans="1:51" s="4" customFormat="1" ht="12.75" customHeight="1">
      <c r="A489" s="20"/>
      <c r="B489" s="61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59"/>
    </row>
    <row r="490" spans="1:51" s="4" customFormat="1" ht="12.75" customHeight="1">
      <c r="A490" s="20"/>
      <c r="B490" s="61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59"/>
    </row>
    <row r="491" spans="1:51" s="4" customFormat="1" ht="12.75" customHeight="1">
      <c r="A491" s="20"/>
      <c r="B491" s="61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59"/>
    </row>
    <row r="492" spans="1:51" s="4" customFormat="1" ht="12.75" customHeight="1">
      <c r="A492" s="20"/>
      <c r="B492" s="61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59"/>
    </row>
    <row r="493" spans="1:51" s="4" customFormat="1" ht="12.75" customHeight="1">
      <c r="A493" s="20"/>
      <c r="B493" s="61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59"/>
    </row>
    <row r="494" spans="1:51" s="4" customFormat="1" ht="12.75" customHeight="1">
      <c r="A494" s="20"/>
      <c r="B494" s="61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59"/>
    </row>
    <row r="495" spans="1:51" s="4" customFormat="1" ht="12.75" customHeight="1">
      <c r="A495" s="20"/>
      <c r="B495" s="61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59"/>
    </row>
    <row r="496" spans="1:51" s="4" customFormat="1" ht="12.75" customHeight="1">
      <c r="A496" s="20"/>
      <c r="B496" s="61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59"/>
    </row>
    <row r="497" spans="1:51" s="4" customFormat="1" ht="12.75" customHeight="1">
      <c r="A497" s="20"/>
      <c r="B497" s="61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59"/>
    </row>
    <row r="498" spans="1:51" s="4" customFormat="1" ht="12.75" customHeight="1">
      <c r="A498" s="20"/>
      <c r="B498" s="61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59"/>
    </row>
    <row r="499" spans="1:51" s="4" customFormat="1" ht="12.75" customHeight="1">
      <c r="A499" s="20"/>
      <c r="B499" s="61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59"/>
    </row>
    <row r="500" spans="1:51" s="4" customFormat="1" ht="12.75" customHeight="1">
      <c r="A500" s="20"/>
      <c r="B500" s="61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59"/>
    </row>
    <row r="501" spans="1:51" s="4" customFormat="1" ht="12.75" customHeight="1">
      <c r="A501" s="20"/>
      <c r="B501" s="61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59"/>
    </row>
    <row r="502" spans="1:51" s="4" customFormat="1" ht="12.75" customHeight="1">
      <c r="A502" s="20"/>
      <c r="B502" s="61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59"/>
    </row>
    <row r="503" spans="1:51" s="4" customFormat="1" ht="12.75" customHeight="1">
      <c r="A503" s="20"/>
      <c r="B503" s="61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59"/>
    </row>
    <row r="504" spans="1:51" s="4" customFormat="1" ht="12.75" customHeight="1">
      <c r="A504" s="20"/>
      <c r="B504" s="61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59"/>
    </row>
    <row r="505" spans="1:51" s="4" customFormat="1" ht="12.75" customHeight="1">
      <c r="A505" s="20"/>
      <c r="B505" s="61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59"/>
    </row>
    <row r="506" spans="1:51" s="4" customFormat="1" ht="12.75" customHeight="1">
      <c r="A506" s="20"/>
      <c r="B506" s="61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59"/>
    </row>
    <row r="507" spans="1:51" s="4" customFormat="1" ht="12.75" customHeight="1">
      <c r="A507" s="20"/>
      <c r="B507" s="61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59"/>
    </row>
    <row r="508" spans="1:51" s="4" customFormat="1" ht="12.75" customHeight="1">
      <c r="A508" s="20"/>
      <c r="B508" s="61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59"/>
    </row>
    <row r="509" spans="1:51" s="4" customFormat="1" ht="12.75" customHeight="1">
      <c r="A509" s="20"/>
      <c r="B509" s="61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59"/>
    </row>
    <row r="510" spans="1:51" s="4" customFormat="1" ht="12.75" customHeight="1">
      <c r="A510" s="20"/>
      <c r="B510" s="61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59"/>
    </row>
    <row r="511" spans="1:51" s="4" customFormat="1" ht="12.75" customHeight="1">
      <c r="A511" s="20"/>
      <c r="B511" s="61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59"/>
    </row>
    <row r="512" spans="1:51" s="4" customFormat="1" ht="12.75" customHeight="1">
      <c r="A512" s="20"/>
      <c r="B512" s="61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59"/>
    </row>
    <row r="513" spans="1:51" s="4" customFormat="1" ht="12.75" customHeight="1">
      <c r="A513" s="20"/>
      <c r="B513" s="61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59"/>
    </row>
    <row r="514" spans="1:51" s="4" customFormat="1" ht="12.75" customHeight="1">
      <c r="A514" s="20"/>
      <c r="B514" s="61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59"/>
    </row>
    <row r="515" spans="1:51" s="4" customFormat="1" ht="12.75" customHeight="1">
      <c r="A515" s="20"/>
      <c r="B515" s="61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59"/>
    </row>
    <row r="516" spans="1:51" s="4" customFormat="1" ht="12.75" customHeight="1">
      <c r="A516" s="20"/>
      <c r="B516" s="61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59"/>
    </row>
    <row r="517" spans="1:51" s="4" customFormat="1" ht="12.75" customHeight="1">
      <c r="A517" s="20"/>
      <c r="B517" s="61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59"/>
    </row>
    <row r="518" spans="1:51" s="4" customFormat="1" ht="12.75" customHeight="1">
      <c r="A518" s="20"/>
      <c r="B518" s="61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59"/>
    </row>
    <row r="519" spans="1:51" s="4" customFormat="1" ht="12.75" customHeight="1">
      <c r="A519" s="20"/>
      <c r="B519" s="61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59"/>
    </row>
    <row r="520" spans="1:51" s="4" customFormat="1" ht="12.75" customHeight="1">
      <c r="A520" s="20"/>
      <c r="B520" s="61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59"/>
    </row>
    <row r="521" spans="1:51" s="4" customFormat="1" ht="12.75" customHeight="1">
      <c r="A521" s="20"/>
      <c r="B521" s="61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59"/>
    </row>
    <row r="522" spans="1:51" s="4" customFormat="1" ht="12.75" customHeight="1">
      <c r="A522" s="20"/>
      <c r="B522" s="61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59"/>
    </row>
    <row r="523" spans="1:51" s="4" customFormat="1" ht="12.75" customHeight="1">
      <c r="A523" s="20"/>
      <c r="B523" s="61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59"/>
    </row>
    <row r="524" spans="1:51" s="4" customFormat="1" ht="12.75" customHeight="1">
      <c r="A524" s="20"/>
      <c r="B524" s="61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59"/>
    </row>
    <row r="525" spans="1:51" s="4" customFormat="1" ht="12.75" customHeight="1">
      <c r="A525" s="20"/>
      <c r="B525" s="61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59"/>
    </row>
    <row r="526" spans="1:51" s="4" customFormat="1" ht="12.75" customHeight="1">
      <c r="A526" s="20"/>
      <c r="B526" s="61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59"/>
    </row>
    <row r="527" spans="1:51" s="4" customFormat="1" ht="12.75" customHeight="1">
      <c r="A527" s="20"/>
      <c r="B527" s="61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59"/>
    </row>
    <row r="528" spans="1:51" s="4" customFormat="1" ht="12.75" customHeight="1">
      <c r="A528" s="20"/>
      <c r="B528" s="61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59"/>
    </row>
    <row r="529" spans="1:51" s="4" customFormat="1" ht="12.75" customHeight="1">
      <c r="A529" s="20"/>
      <c r="B529" s="61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59"/>
    </row>
    <row r="530" spans="1:51" s="4" customFormat="1" ht="12.75" customHeight="1">
      <c r="A530" s="20"/>
      <c r="B530" s="61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59"/>
    </row>
    <row r="531" spans="1:51" s="4" customFormat="1" ht="12.75" customHeight="1">
      <c r="A531" s="20"/>
      <c r="B531" s="61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59"/>
    </row>
    <row r="532" spans="1:51" s="4" customFormat="1" ht="12.75" customHeight="1">
      <c r="A532" s="20"/>
      <c r="B532" s="61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59"/>
    </row>
    <row r="533" spans="1:51" s="4" customFormat="1" ht="12.75" customHeight="1">
      <c r="A533" s="20"/>
      <c r="B533" s="61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59"/>
    </row>
    <row r="534" spans="1:51" s="4" customFormat="1" ht="12.75" customHeight="1">
      <c r="A534" s="20"/>
      <c r="B534" s="61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59"/>
    </row>
    <row r="535" spans="1:51" s="4" customFormat="1" ht="12.75" customHeight="1">
      <c r="A535" s="20"/>
      <c r="B535" s="61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59"/>
    </row>
    <row r="536" spans="1:51" s="4" customFormat="1" ht="12.75" customHeight="1">
      <c r="A536" s="20"/>
      <c r="B536" s="61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59"/>
    </row>
    <row r="537" spans="1:51" s="4" customFormat="1" ht="12.75" customHeight="1">
      <c r="A537" s="20"/>
      <c r="B537" s="61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59"/>
    </row>
    <row r="538" spans="1:51" s="4" customFormat="1" ht="12.75" customHeight="1">
      <c r="A538" s="20"/>
      <c r="B538" s="61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59"/>
    </row>
    <row r="539" spans="1:51" s="4" customFormat="1" ht="12.75" customHeight="1">
      <c r="A539" s="20"/>
      <c r="B539" s="61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59"/>
    </row>
    <row r="540" spans="1:51" s="4" customFormat="1" ht="12.75" customHeight="1">
      <c r="A540" s="20"/>
      <c r="B540" s="61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59"/>
    </row>
    <row r="541" spans="1:51" s="4" customFormat="1" ht="12.75" customHeight="1">
      <c r="A541" s="20"/>
      <c r="B541" s="61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59"/>
    </row>
    <row r="542" spans="1:51" s="4" customFormat="1" ht="12.75" customHeight="1">
      <c r="A542" s="20"/>
      <c r="B542" s="61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59"/>
    </row>
    <row r="543" spans="1:51" s="4" customFormat="1" ht="12.75" customHeight="1">
      <c r="A543" s="20"/>
      <c r="B543" s="61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59"/>
    </row>
    <row r="544" spans="1:51" s="4" customFormat="1" ht="12.75" customHeight="1">
      <c r="A544" s="20"/>
      <c r="B544" s="61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59"/>
    </row>
    <row r="545" spans="1:51" s="4" customFormat="1" ht="12.75" customHeight="1">
      <c r="A545" s="20"/>
      <c r="B545" s="61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59"/>
    </row>
    <row r="546" spans="1:51" s="4" customFormat="1" ht="12.75" customHeight="1">
      <c r="A546" s="20"/>
      <c r="B546" s="61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59"/>
    </row>
    <row r="547" spans="1:51" s="4" customFormat="1" ht="12.75" customHeight="1">
      <c r="A547" s="20"/>
      <c r="B547" s="61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59"/>
    </row>
    <row r="548" spans="1:51" s="4" customFormat="1" ht="12.75" customHeight="1">
      <c r="A548" s="20"/>
      <c r="B548" s="61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59"/>
    </row>
    <row r="549" spans="1:51" s="4" customFormat="1" ht="12.75" customHeight="1">
      <c r="A549" s="20"/>
      <c r="B549" s="61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59"/>
    </row>
    <row r="550" spans="1:51" s="4" customFormat="1" ht="12.75" customHeight="1">
      <c r="A550" s="20"/>
      <c r="B550" s="61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59"/>
    </row>
    <row r="551" spans="1:51" s="4" customFormat="1" ht="12.75" customHeight="1">
      <c r="A551" s="20"/>
      <c r="B551" s="61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59"/>
    </row>
    <row r="552" spans="1:51" s="4" customFormat="1" ht="12.75" customHeight="1">
      <c r="A552" s="20"/>
      <c r="B552" s="61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59"/>
    </row>
    <row r="553" spans="1:51" s="4" customFormat="1" ht="12.75" customHeight="1">
      <c r="A553" s="20"/>
      <c r="B553" s="61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59"/>
    </row>
    <row r="554" spans="1:51" s="4" customFormat="1" ht="12.75" customHeight="1">
      <c r="A554" s="20"/>
      <c r="B554" s="61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59"/>
    </row>
    <row r="555" spans="1:51" s="4" customFormat="1" ht="12.75" customHeight="1">
      <c r="A555" s="20"/>
      <c r="B555" s="61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59"/>
    </row>
    <row r="556" spans="1:51" s="4" customFormat="1" ht="12.75" customHeight="1">
      <c r="A556" s="20"/>
      <c r="B556" s="61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59"/>
    </row>
    <row r="557" spans="1:51" s="4" customFormat="1" ht="12.75" customHeight="1">
      <c r="A557" s="20"/>
      <c r="B557" s="61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59"/>
    </row>
    <row r="558" spans="1:51" s="4" customFormat="1" ht="12.75" customHeight="1">
      <c r="A558" s="20"/>
      <c r="B558" s="61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59"/>
    </row>
    <row r="559" spans="1:51" s="4" customFormat="1" ht="12.75" customHeight="1">
      <c r="A559" s="20"/>
      <c r="B559" s="61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59"/>
    </row>
    <row r="560" spans="1:51" s="4" customFormat="1" ht="12.75" customHeight="1">
      <c r="A560" s="20"/>
      <c r="B560" s="61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59"/>
    </row>
    <row r="561" spans="1:51" s="4" customFormat="1" ht="12.75" customHeight="1">
      <c r="A561" s="20"/>
      <c r="B561" s="61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59"/>
    </row>
    <row r="562" spans="1:51" s="4" customFormat="1" ht="12.75" customHeight="1">
      <c r="A562" s="20"/>
      <c r="B562" s="61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59"/>
    </row>
    <row r="563" spans="1:51" s="4" customFormat="1" ht="12.75" customHeight="1">
      <c r="A563" s="20"/>
      <c r="B563" s="61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59"/>
    </row>
    <row r="564" spans="1:51" s="4" customFormat="1" ht="12.75" customHeight="1">
      <c r="A564" s="20"/>
      <c r="B564" s="61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59"/>
    </row>
    <row r="565" spans="1:51" s="4" customFormat="1" ht="12.75" customHeight="1">
      <c r="A565" s="20"/>
      <c r="B565" s="61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59"/>
    </row>
    <row r="566" spans="1:51" s="4" customFormat="1" ht="12.75" customHeight="1">
      <c r="A566" s="20"/>
      <c r="B566" s="61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59"/>
    </row>
    <row r="567" spans="1:51" s="4" customFormat="1" ht="12.75" customHeight="1">
      <c r="A567" s="20"/>
      <c r="B567" s="61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59"/>
    </row>
    <row r="568" spans="1:51" s="4" customFormat="1" ht="12.75" customHeight="1">
      <c r="A568" s="20"/>
      <c r="B568" s="61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59"/>
    </row>
    <row r="569" spans="1:51" s="4" customFormat="1" ht="12.75" customHeight="1">
      <c r="A569" s="20"/>
      <c r="B569" s="61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59"/>
    </row>
    <row r="570" spans="1:51" s="4" customFormat="1" ht="12.75" customHeight="1">
      <c r="A570" s="20"/>
      <c r="B570" s="61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59"/>
    </row>
    <row r="571" spans="1:51" s="4" customFormat="1" ht="12.75" customHeight="1">
      <c r="A571" s="20"/>
      <c r="B571" s="61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59"/>
    </row>
    <row r="572" spans="1:51" s="4" customFormat="1" ht="12.75" customHeight="1">
      <c r="A572" s="20"/>
      <c r="B572" s="61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59"/>
    </row>
    <row r="573" spans="1:51" s="4" customFormat="1" ht="12.75" customHeight="1">
      <c r="A573" s="20"/>
      <c r="B573" s="61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59"/>
    </row>
    <row r="574" spans="1:51" s="4" customFormat="1" ht="12.75" customHeight="1">
      <c r="A574" s="20"/>
      <c r="B574" s="61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59"/>
    </row>
    <row r="575" spans="1:51" s="4" customFormat="1" ht="12.75" customHeight="1">
      <c r="A575" s="20"/>
      <c r="B575" s="61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59"/>
    </row>
    <row r="576" spans="1:51" s="4" customFormat="1" ht="12.75" customHeight="1">
      <c r="A576" s="20"/>
      <c r="B576" s="61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59"/>
    </row>
    <row r="577" spans="1:51" s="4" customFormat="1" ht="12.75" customHeight="1">
      <c r="A577" s="20"/>
      <c r="B577" s="61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59"/>
    </row>
    <row r="578" spans="1:51" s="4" customFormat="1" ht="12.75" customHeight="1">
      <c r="A578" s="20"/>
      <c r="B578" s="61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59"/>
    </row>
    <row r="579" spans="1:51" s="4" customFormat="1" ht="12.75" customHeight="1">
      <c r="A579" s="20"/>
      <c r="B579" s="61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59"/>
    </row>
    <row r="580" spans="1:51" s="4" customFormat="1" ht="12.75" customHeight="1">
      <c r="A580" s="20"/>
      <c r="B580" s="61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59"/>
    </row>
    <row r="581" spans="1:51" s="4" customFormat="1" ht="12.75" customHeight="1">
      <c r="A581" s="20"/>
      <c r="B581" s="61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59"/>
    </row>
    <row r="582" spans="1:51" s="4" customFormat="1" ht="12.75" customHeight="1">
      <c r="A582" s="20"/>
      <c r="B582" s="61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59"/>
    </row>
    <row r="583" spans="1:51" s="4" customFormat="1" ht="12.75" customHeight="1">
      <c r="A583" s="20"/>
      <c r="B583" s="61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59"/>
    </row>
    <row r="584" spans="1:51" s="4" customFormat="1" ht="12.75" customHeight="1">
      <c r="A584" s="20"/>
      <c r="B584" s="61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59"/>
    </row>
    <row r="585" spans="1:51" s="4" customFormat="1" ht="12.75" customHeight="1">
      <c r="A585" s="20"/>
      <c r="B585" s="61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59"/>
    </row>
    <row r="586" spans="1:51" s="4" customFormat="1" ht="12.75" customHeight="1">
      <c r="A586" s="20"/>
      <c r="B586" s="61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59"/>
    </row>
    <row r="587" spans="1:51" s="4" customFormat="1" ht="12.75" customHeight="1">
      <c r="A587" s="20"/>
      <c r="B587" s="61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59"/>
    </row>
    <row r="588" spans="1:51" s="4" customFormat="1" ht="12.75" customHeight="1">
      <c r="A588" s="20"/>
      <c r="B588" s="61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59"/>
    </row>
    <row r="589" spans="1:51" s="4" customFormat="1" ht="12.75" customHeight="1">
      <c r="A589" s="20"/>
      <c r="B589" s="61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59"/>
    </row>
    <row r="590" spans="1:51" s="4" customFormat="1" ht="12.75" customHeight="1">
      <c r="A590" s="20"/>
      <c r="B590" s="61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59"/>
    </row>
    <row r="591" spans="1:51" s="4" customFormat="1" ht="12.75" customHeight="1">
      <c r="A591" s="20"/>
      <c r="B591" s="61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59"/>
    </row>
    <row r="592" spans="1:51" s="4" customFormat="1" ht="12.75" customHeight="1">
      <c r="A592" s="20"/>
      <c r="B592" s="61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59"/>
    </row>
    <row r="593" spans="1:51" s="4" customFormat="1" ht="12.75" customHeight="1">
      <c r="A593" s="20"/>
      <c r="B593" s="61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59"/>
    </row>
    <row r="594" spans="1:51" s="4" customFormat="1" ht="12.75" customHeight="1">
      <c r="A594" s="20"/>
      <c r="B594" s="61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59"/>
    </row>
    <row r="595" spans="1:51" s="4" customFormat="1" ht="12.75" customHeight="1">
      <c r="A595" s="20"/>
      <c r="B595" s="61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59"/>
    </row>
    <row r="596" spans="1:51" s="4" customFormat="1" ht="12.75" customHeight="1">
      <c r="A596" s="20"/>
      <c r="B596" s="61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59"/>
    </row>
    <row r="597" spans="1:51" s="4" customFormat="1" ht="12.75" customHeight="1">
      <c r="A597" s="20"/>
      <c r="B597" s="61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59"/>
    </row>
    <row r="598" spans="1:51" s="4" customFormat="1" ht="12.75" customHeight="1">
      <c r="A598" s="20"/>
      <c r="B598" s="61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59"/>
    </row>
    <row r="599" spans="1:51" s="4" customFormat="1" ht="12.75" customHeight="1">
      <c r="A599" s="20"/>
      <c r="B599" s="61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59"/>
    </row>
    <row r="600" spans="1:51" s="4" customFormat="1" ht="12.75" customHeight="1">
      <c r="A600" s="20"/>
      <c r="B600" s="61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59"/>
    </row>
    <row r="601" spans="1:51" s="4" customFormat="1" ht="12.75" customHeight="1">
      <c r="A601" s="20"/>
      <c r="B601" s="61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59"/>
    </row>
    <row r="602" spans="1:51" s="4" customFormat="1" ht="12.75" customHeight="1">
      <c r="A602" s="20"/>
      <c r="B602" s="61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59"/>
    </row>
    <row r="603" spans="1:51" s="4" customFormat="1" ht="12.75" customHeight="1">
      <c r="A603" s="20"/>
      <c r="B603" s="61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59"/>
    </row>
    <row r="604" spans="1:51" s="4" customFormat="1" ht="12.75" customHeight="1">
      <c r="A604" s="20"/>
      <c r="B604" s="61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59"/>
    </row>
    <row r="605" spans="1:51" s="4" customFormat="1" ht="12.75" customHeight="1">
      <c r="A605" s="20"/>
      <c r="B605" s="61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59"/>
    </row>
    <row r="606" spans="1:51" s="4" customFormat="1" ht="12.75" customHeight="1">
      <c r="A606" s="20"/>
      <c r="B606" s="61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59"/>
    </row>
    <row r="607" spans="1:51" s="4" customFormat="1" ht="12.75" customHeight="1">
      <c r="A607" s="20"/>
      <c r="B607" s="61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59"/>
    </row>
    <row r="608" spans="1:51" s="4" customFormat="1" ht="12.75" customHeight="1">
      <c r="A608" s="20"/>
      <c r="B608" s="61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59"/>
    </row>
    <row r="609" spans="1:51" s="4" customFormat="1" ht="12.75" customHeight="1">
      <c r="A609" s="20"/>
      <c r="B609" s="61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59"/>
    </row>
    <row r="610" spans="1:51" s="4" customFormat="1" ht="12.75" customHeight="1">
      <c r="A610" s="20"/>
      <c r="B610" s="61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59"/>
    </row>
    <row r="611" spans="1:51" s="4" customFormat="1" ht="12.75" customHeight="1">
      <c r="A611" s="20"/>
      <c r="B611" s="61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59"/>
    </row>
    <row r="612" spans="1:51" s="4" customFormat="1" ht="12.75" customHeight="1">
      <c r="A612" s="20"/>
      <c r="B612" s="61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59"/>
    </row>
    <row r="613" spans="1:51" s="4" customFormat="1" ht="12.75" customHeight="1">
      <c r="A613" s="20"/>
      <c r="B613" s="61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59"/>
    </row>
    <row r="614" spans="1:51" s="4" customFormat="1" ht="12.75" customHeight="1">
      <c r="A614" s="20"/>
      <c r="B614" s="61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59"/>
    </row>
    <row r="615" spans="1:51" s="4" customFormat="1" ht="12.75" customHeight="1">
      <c r="A615" s="20"/>
      <c r="B615" s="61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59"/>
    </row>
    <row r="616" spans="1:51" s="4" customFormat="1" ht="12.75" customHeight="1">
      <c r="A616" s="20"/>
      <c r="B616" s="61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59"/>
    </row>
    <row r="617" spans="1:51" s="4" customFormat="1" ht="12.75" customHeight="1">
      <c r="A617" s="20"/>
      <c r="B617" s="61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59"/>
    </row>
    <row r="618" spans="1:51" s="4" customFormat="1" ht="12.75" customHeight="1">
      <c r="A618" s="20"/>
      <c r="B618" s="61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59"/>
    </row>
    <row r="619" spans="1:51" s="4" customFormat="1" ht="12.75" customHeight="1">
      <c r="A619" s="20"/>
      <c r="B619" s="61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59"/>
    </row>
    <row r="620" spans="1:51" s="4" customFormat="1" ht="12.75" customHeight="1">
      <c r="A620" s="20"/>
      <c r="B620" s="61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59"/>
    </row>
    <row r="621" spans="1:51" s="4" customFormat="1" ht="12.75" customHeight="1">
      <c r="A621" s="20"/>
      <c r="B621" s="61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59"/>
    </row>
    <row r="622" spans="1:51" s="4" customFormat="1" ht="12.75" customHeight="1">
      <c r="A622" s="20"/>
      <c r="B622" s="61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59"/>
    </row>
    <row r="623" spans="1:51" s="4" customFormat="1" ht="12.75" customHeight="1">
      <c r="A623" s="20"/>
      <c r="B623" s="61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59"/>
    </row>
    <row r="624" spans="1:51" s="4" customFormat="1" ht="12.75" customHeight="1">
      <c r="A624" s="20"/>
      <c r="B624" s="61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59"/>
    </row>
    <row r="625" spans="1:51" s="4" customFormat="1" ht="12.75" customHeight="1">
      <c r="A625" s="20"/>
      <c r="B625" s="61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59"/>
    </row>
    <row r="626" spans="1:51" s="4" customFormat="1" ht="12.75" customHeight="1">
      <c r="A626" s="20"/>
      <c r="B626" s="61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59"/>
    </row>
    <row r="627" spans="1:51" s="4" customFormat="1" ht="12.75" customHeight="1">
      <c r="A627" s="20"/>
      <c r="B627" s="61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59"/>
    </row>
    <row r="628" spans="1:51" s="4" customFormat="1" ht="12.75" customHeight="1">
      <c r="A628" s="20"/>
      <c r="B628" s="61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59"/>
    </row>
    <row r="629" spans="1:51" s="4" customFormat="1" ht="12.75" customHeight="1">
      <c r="A629" s="20"/>
      <c r="B629" s="61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59"/>
    </row>
    <row r="630" spans="1:51" s="4" customFormat="1" ht="12.75" customHeight="1">
      <c r="A630" s="20"/>
      <c r="B630" s="61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59"/>
    </row>
    <row r="631" spans="1:51" s="4" customFormat="1" ht="12.75" customHeight="1">
      <c r="A631" s="20"/>
      <c r="B631" s="61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59"/>
    </row>
    <row r="632" spans="1:51" s="4" customFormat="1" ht="12.75" customHeight="1">
      <c r="A632" s="20"/>
      <c r="B632" s="61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59"/>
    </row>
    <row r="633" spans="1:51" s="4" customFormat="1" ht="12.75" customHeight="1">
      <c r="A633" s="20"/>
      <c r="B633" s="61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59"/>
    </row>
    <row r="634" spans="1:51" s="4" customFormat="1" ht="12.75" customHeight="1">
      <c r="A634" s="20"/>
      <c r="B634" s="61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59"/>
    </row>
    <row r="635" spans="1:51" s="4" customFormat="1" ht="12.75" customHeight="1">
      <c r="A635" s="20"/>
      <c r="B635" s="61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59"/>
    </row>
    <row r="636" spans="1:51" s="4" customFormat="1" ht="12.75" customHeight="1">
      <c r="A636" s="20"/>
      <c r="B636" s="61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59"/>
    </row>
    <row r="637" spans="1:51" s="4" customFormat="1" ht="12.75" customHeight="1">
      <c r="A637" s="20"/>
      <c r="B637" s="61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59"/>
    </row>
    <row r="638" spans="1:51" s="4" customFormat="1" ht="12.75" customHeight="1">
      <c r="A638" s="20"/>
      <c r="B638" s="61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59"/>
    </row>
    <row r="639" spans="1:51" s="4" customFormat="1" ht="12.75" customHeight="1">
      <c r="A639" s="20"/>
      <c r="B639" s="61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59"/>
    </row>
    <row r="640" spans="1:51" s="4" customFormat="1" ht="12.75" customHeight="1">
      <c r="A640" s="20"/>
      <c r="B640" s="61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59"/>
    </row>
    <row r="641" spans="1:51" s="4" customFormat="1" ht="12.75" customHeight="1">
      <c r="A641" s="20"/>
      <c r="B641" s="61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59"/>
    </row>
    <row r="642" spans="1:51" s="4" customFormat="1" ht="12.75" customHeight="1">
      <c r="A642" s="20"/>
      <c r="B642" s="61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59"/>
    </row>
    <row r="643" spans="1:51" s="4" customFormat="1" ht="12.75" customHeight="1">
      <c r="A643" s="20"/>
      <c r="B643" s="61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59"/>
    </row>
    <row r="644" spans="1:51" s="4" customFormat="1" ht="12.75" customHeight="1">
      <c r="A644" s="20"/>
      <c r="B644" s="61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59"/>
    </row>
    <row r="645" spans="1:51" s="4" customFormat="1" ht="12.75" customHeight="1">
      <c r="A645" s="20"/>
      <c r="B645" s="61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59"/>
    </row>
    <row r="646" spans="1:51" s="4" customFormat="1" ht="12.75" customHeight="1">
      <c r="A646" s="20"/>
      <c r="B646" s="61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59"/>
    </row>
    <row r="647" spans="1:51" s="4" customFormat="1" ht="12.75" customHeight="1">
      <c r="A647" s="20"/>
      <c r="B647" s="61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59"/>
    </row>
    <row r="648" spans="1:51" s="4" customFormat="1" ht="12.75" customHeight="1">
      <c r="A648" s="20"/>
      <c r="B648" s="61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59"/>
    </row>
    <row r="649" spans="1:51" s="4" customFormat="1" ht="12.75" customHeight="1">
      <c r="A649" s="20"/>
      <c r="B649" s="61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59"/>
    </row>
    <row r="650" spans="1:51" s="4" customFormat="1" ht="12.75" customHeight="1">
      <c r="A650" s="20"/>
      <c r="B650" s="61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59"/>
    </row>
    <row r="651" spans="1:51" s="4" customFormat="1" ht="12.75" customHeight="1">
      <c r="A651" s="20"/>
      <c r="B651" s="61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59"/>
    </row>
    <row r="652" spans="1:51" s="4" customFormat="1" ht="12.75" customHeight="1">
      <c r="A652" s="20"/>
      <c r="B652" s="61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59"/>
    </row>
    <row r="653" spans="1:51" s="4" customFormat="1" ht="12.75" customHeight="1">
      <c r="A653" s="20"/>
      <c r="B653" s="61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59"/>
    </row>
    <row r="654" spans="1:51" s="4" customFormat="1" ht="12.75" customHeight="1">
      <c r="A654" s="20"/>
      <c r="B654" s="61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59"/>
    </row>
    <row r="655" spans="1:51" s="4" customFormat="1" ht="12.75" customHeight="1">
      <c r="A655" s="20"/>
      <c r="B655" s="61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59"/>
    </row>
    <row r="656" spans="1:51" s="4" customFormat="1" ht="12.75" customHeight="1">
      <c r="A656" s="20"/>
      <c r="B656" s="61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59"/>
    </row>
    <row r="657" spans="1:51" s="4" customFormat="1" ht="12.75" customHeight="1">
      <c r="A657" s="20"/>
      <c r="B657" s="61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59"/>
    </row>
    <row r="658" spans="1:51" s="4" customFormat="1" ht="12.75" customHeight="1">
      <c r="A658" s="20"/>
      <c r="B658" s="61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59"/>
    </row>
    <row r="659" spans="1:51" s="4" customFormat="1" ht="12.75" customHeight="1">
      <c r="A659" s="20"/>
      <c r="B659" s="61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59"/>
    </row>
    <row r="660" spans="1:51" s="4" customFormat="1" ht="12.75" customHeight="1">
      <c r="A660" s="20"/>
      <c r="B660" s="61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59"/>
    </row>
    <row r="661" spans="1:51" s="4" customFormat="1" ht="12.75" customHeight="1">
      <c r="A661" s="20"/>
      <c r="B661" s="61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59"/>
    </row>
    <row r="662" spans="1:51" s="4" customFormat="1" ht="12.75" customHeight="1">
      <c r="A662" s="20"/>
      <c r="B662" s="61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59"/>
    </row>
    <row r="663" spans="1:51" s="4" customFormat="1" ht="12.75" customHeight="1">
      <c r="A663" s="20"/>
      <c r="B663" s="61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59"/>
    </row>
    <row r="664" spans="1:51" s="4" customFormat="1" ht="12.75" customHeight="1">
      <c r="A664" s="20"/>
      <c r="B664" s="61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59"/>
    </row>
    <row r="665" spans="1:51" s="4" customFormat="1" ht="12.75" customHeight="1">
      <c r="A665" s="20"/>
      <c r="B665" s="61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59"/>
    </row>
    <row r="666" spans="1:51" s="4" customFormat="1" ht="12.75" customHeight="1">
      <c r="A666" s="20"/>
      <c r="B666" s="61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59"/>
    </row>
    <row r="667" spans="1:51" s="4" customFormat="1" ht="12.75" customHeight="1">
      <c r="A667" s="20"/>
      <c r="B667" s="61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59"/>
    </row>
    <row r="668" spans="1:51" s="4" customFormat="1" ht="12.75" customHeight="1">
      <c r="A668" s="20"/>
      <c r="B668" s="61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59"/>
    </row>
    <row r="669" spans="1:51" s="4" customFormat="1" ht="12.75" customHeight="1">
      <c r="A669" s="20"/>
      <c r="B669" s="61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59"/>
    </row>
    <row r="670" spans="1:51" s="4" customFormat="1" ht="12.75" customHeight="1">
      <c r="A670" s="20"/>
      <c r="B670" s="61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59"/>
    </row>
    <row r="671" spans="1:51" s="4" customFormat="1" ht="12.75" customHeight="1">
      <c r="A671" s="20"/>
      <c r="B671" s="61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59"/>
    </row>
    <row r="672" spans="1:51" s="4" customFormat="1" ht="12.75" customHeight="1">
      <c r="A672" s="20"/>
      <c r="B672" s="61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59"/>
    </row>
    <row r="673" spans="1:51" s="4" customFormat="1" ht="12.75" customHeight="1">
      <c r="A673" s="20"/>
      <c r="B673" s="61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59"/>
    </row>
    <row r="674" spans="1:51" s="4" customFormat="1" ht="12.75" customHeight="1">
      <c r="A674" s="20"/>
      <c r="B674" s="61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59"/>
    </row>
    <row r="675" spans="1:51" s="4" customFormat="1" ht="12.75" customHeight="1">
      <c r="A675" s="20"/>
      <c r="B675" s="61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59"/>
    </row>
    <row r="676" spans="1:51" s="4" customFormat="1" ht="12.75" customHeight="1">
      <c r="A676" s="20"/>
      <c r="B676" s="61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59"/>
    </row>
    <row r="677" spans="1:51" s="4" customFormat="1" ht="12.75" customHeight="1">
      <c r="A677" s="20"/>
      <c r="B677" s="61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59"/>
    </row>
    <row r="678" spans="1:51" s="4" customFormat="1" ht="12.75" customHeight="1">
      <c r="A678" s="20"/>
      <c r="B678" s="61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59"/>
    </row>
    <row r="679" spans="1:51" s="4" customFormat="1" ht="12.75" customHeight="1">
      <c r="A679" s="20"/>
      <c r="B679" s="61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59"/>
    </row>
    <row r="680" spans="1:51" s="4" customFormat="1" ht="12.75" customHeight="1">
      <c r="A680" s="20"/>
      <c r="B680" s="61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59"/>
    </row>
    <row r="681" spans="1:51" s="4" customFormat="1" ht="12.75" customHeight="1">
      <c r="A681" s="20"/>
      <c r="B681" s="61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59"/>
    </row>
    <row r="682" spans="1:51" s="4" customFormat="1" ht="12.75" customHeight="1">
      <c r="A682" s="20"/>
      <c r="B682" s="61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59"/>
    </row>
    <row r="683" spans="1:51" s="4" customFormat="1" ht="12.75" customHeight="1">
      <c r="A683" s="20"/>
      <c r="B683" s="61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59"/>
    </row>
    <row r="684" spans="1:51" s="4" customFormat="1" ht="12.75" customHeight="1">
      <c r="A684" s="20"/>
      <c r="B684" s="61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59"/>
    </row>
    <row r="685" spans="1:51" s="4" customFormat="1" ht="12.75" customHeight="1">
      <c r="A685" s="20"/>
      <c r="B685" s="61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59"/>
    </row>
    <row r="686" spans="1:51" s="4" customFormat="1" ht="12.75" customHeight="1">
      <c r="A686" s="20"/>
      <c r="B686" s="61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59"/>
    </row>
    <row r="687" spans="1:51" s="4" customFormat="1" ht="12.75" customHeight="1">
      <c r="A687" s="20"/>
      <c r="B687" s="61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59"/>
    </row>
    <row r="688" spans="1:51" s="4" customFormat="1" ht="12.75" customHeight="1">
      <c r="A688" s="20"/>
      <c r="B688" s="61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59"/>
    </row>
    <row r="689" spans="1:51" s="4" customFormat="1" ht="12.75" customHeight="1">
      <c r="A689" s="20"/>
      <c r="B689" s="61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59"/>
    </row>
    <row r="690" spans="1:51" s="4" customFormat="1" ht="12.75" customHeight="1">
      <c r="A690" s="20"/>
      <c r="B690" s="61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59"/>
    </row>
    <row r="691" spans="1:51" s="4" customFormat="1" ht="12.75" customHeight="1">
      <c r="A691" s="20"/>
      <c r="B691" s="61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59"/>
    </row>
    <row r="692" spans="1:51" s="4" customFormat="1" ht="12.75" customHeight="1">
      <c r="A692" s="20"/>
      <c r="B692" s="61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59"/>
    </row>
    <row r="693" spans="1:51" s="4" customFormat="1" ht="12.75" customHeight="1">
      <c r="A693" s="20"/>
      <c r="B693" s="61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59"/>
    </row>
    <row r="694" spans="1:51" s="4" customFormat="1" ht="12.75" customHeight="1">
      <c r="A694" s="20"/>
      <c r="B694" s="61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59"/>
    </row>
    <row r="695" spans="1:51" s="4" customFormat="1" ht="12.75" customHeight="1">
      <c r="A695" s="20"/>
      <c r="B695" s="61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59"/>
    </row>
    <row r="696" spans="1:51" s="4" customFormat="1" ht="12.75" customHeight="1">
      <c r="A696" s="20"/>
      <c r="B696" s="61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59"/>
    </row>
    <row r="697" spans="1:51" s="4" customFormat="1" ht="12.75" customHeight="1">
      <c r="A697" s="20"/>
      <c r="B697" s="61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59"/>
    </row>
    <row r="698" spans="1:51" s="4" customFormat="1" ht="12.75" customHeight="1">
      <c r="A698" s="20"/>
      <c r="B698" s="61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59"/>
    </row>
    <row r="699" spans="1:51" s="4" customFormat="1" ht="12.75" customHeight="1">
      <c r="A699" s="20"/>
      <c r="B699" s="61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59"/>
    </row>
    <row r="700" spans="1:51" s="4" customFormat="1" ht="12.75" customHeight="1">
      <c r="A700" s="20"/>
      <c r="B700" s="61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59"/>
    </row>
    <row r="701" spans="1:51" s="4" customFormat="1" ht="12.75" customHeight="1">
      <c r="A701" s="20"/>
      <c r="B701" s="61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59"/>
    </row>
    <row r="702" spans="1:51" s="4" customFormat="1" ht="12.75" customHeight="1">
      <c r="A702" s="20"/>
      <c r="B702" s="61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59"/>
    </row>
    <row r="703" spans="1:51" s="4" customFormat="1" ht="12.75" customHeight="1">
      <c r="A703" s="20"/>
      <c r="B703" s="61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59"/>
    </row>
    <row r="704" spans="1:51" s="4" customFormat="1" ht="12.75" customHeight="1">
      <c r="A704" s="20"/>
      <c r="B704" s="61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59"/>
    </row>
    <row r="705" spans="1:51" s="4" customFormat="1" ht="12.75" customHeight="1">
      <c r="A705" s="20"/>
      <c r="B705" s="61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59"/>
    </row>
    <row r="706" spans="1:51" s="4" customFormat="1" ht="12.75" customHeight="1">
      <c r="A706" s="20"/>
      <c r="B706" s="61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59"/>
    </row>
    <row r="707" spans="1:51" s="4" customFormat="1" ht="12.75" customHeight="1">
      <c r="A707" s="20"/>
      <c r="B707" s="61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59"/>
    </row>
    <row r="708" spans="1:51" s="4" customFormat="1" ht="12.75" customHeight="1">
      <c r="A708" s="20"/>
      <c r="B708" s="61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59"/>
    </row>
    <row r="709" spans="1:51" s="4" customFormat="1" ht="12.75" customHeight="1">
      <c r="A709" s="20"/>
      <c r="B709" s="61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59"/>
    </row>
    <row r="710" spans="1:51" s="4" customFormat="1" ht="12.75" customHeight="1">
      <c r="A710" s="20"/>
      <c r="B710" s="61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59"/>
    </row>
    <row r="711" spans="1:51" s="4" customFormat="1" ht="12.75" customHeight="1">
      <c r="A711" s="20"/>
      <c r="B711" s="61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59"/>
    </row>
    <row r="712" spans="1:51" s="4" customFormat="1" ht="12.75" customHeight="1">
      <c r="A712" s="20"/>
      <c r="B712" s="61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59"/>
    </row>
    <row r="713" spans="1:51" s="4" customFormat="1" ht="12.75" customHeight="1">
      <c r="A713" s="20"/>
      <c r="B713" s="61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59"/>
    </row>
    <row r="714" spans="1:51" s="4" customFormat="1" ht="12.75" customHeight="1">
      <c r="A714" s="20"/>
      <c r="B714" s="61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59"/>
    </row>
    <row r="715" spans="1:51" s="4" customFormat="1" ht="12.75" customHeight="1">
      <c r="A715" s="20"/>
      <c r="B715" s="61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59"/>
    </row>
    <row r="716" spans="1:51" s="4" customFormat="1" ht="12.75" customHeight="1">
      <c r="A716" s="20"/>
      <c r="B716" s="61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59"/>
    </row>
    <row r="717" spans="1:51" s="4" customFormat="1" ht="12.75" customHeight="1">
      <c r="A717" s="20"/>
      <c r="B717" s="61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59"/>
    </row>
    <row r="718" spans="1:51" s="4" customFormat="1" ht="12.75" customHeight="1">
      <c r="A718" s="20"/>
      <c r="B718" s="61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59"/>
    </row>
    <row r="719" spans="1:51" s="4" customFormat="1" ht="12.75" customHeight="1">
      <c r="A719" s="20"/>
      <c r="B719" s="61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59"/>
    </row>
    <row r="720" spans="1:51" s="4" customFormat="1" ht="12.75" customHeight="1">
      <c r="A720" s="20"/>
      <c r="B720" s="61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59"/>
    </row>
    <row r="721" spans="1:51" s="4" customFormat="1" ht="12.75" customHeight="1">
      <c r="A721" s="20"/>
      <c r="B721" s="61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59"/>
    </row>
    <row r="722" spans="1:51" s="4" customFormat="1" ht="12.75" customHeight="1">
      <c r="A722" s="20"/>
      <c r="B722" s="61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59"/>
    </row>
    <row r="723" spans="1:51" s="4" customFormat="1" ht="12.75" customHeight="1">
      <c r="A723" s="20"/>
      <c r="B723" s="61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59"/>
    </row>
    <row r="724" spans="1:51" s="4" customFormat="1" ht="12.75" customHeight="1">
      <c r="A724" s="20"/>
      <c r="B724" s="61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59"/>
    </row>
    <row r="725" spans="1:51" s="4" customFormat="1" ht="12.75" customHeight="1">
      <c r="A725" s="20"/>
      <c r="B725" s="61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59"/>
    </row>
    <row r="726" spans="1:51" s="4" customFormat="1" ht="12.75" customHeight="1">
      <c r="A726" s="20"/>
      <c r="B726" s="61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59"/>
    </row>
    <row r="727" spans="1:51" s="4" customFormat="1" ht="12.75" customHeight="1">
      <c r="A727" s="20"/>
      <c r="B727" s="61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59"/>
    </row>
    <row r="728" spans="1:51" s="4" customFormat="1" ht="12.75" customHeight="1">
      <c r="A728" s="20"/>
      <c r="B728" s="61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59"/>
    </row>
    <row r="729" spans="1:51" s="4" customFormat="1" ht="12.75" customHeight="1">
      <c r="A729" s="20"/>
      <c r="B729" s="61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59"/>
    </row>
    <row r="730" spans="1:51" s="4" customFormat="1" ht="12.75" customHeight="1">
      <c r="A730" s="20"/>
      <c r="B730" s="61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59"/>
    </row>
    <row r="731" spans="1:51" s="4" customFormat="1" ht="12.75" customHeight="1">
      <c r="A731" s="20"/>
      <c r="B731" s="61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59"/>
    </row>
    <row r="732" spans="1:51" s="4" customFormat="1" ht="12.75" customHeight="1">
      <c r="A732" s="20"/>
      <c r="B732" s="61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59"/>
    </row>
    <row r="733" spans="1:51" s="4" customFormat="1" ht="12.75" customHeight="1">
      <c r="A733" s="20"/>
      <c r="B733" s="61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59"/>
    </row>
    <row r="734" spans="1:51" s="4" customFormat="1" ht="12.75" customHeight="1">
      <c r="A734" s="20"/>
      <c r="B734" s="61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59"/>
    </row>
    <row r="735" spans="1:51" s="4" customFormat="1" ht="12.75" customHeight="1">
      <c r="A735" s="20"/>
      <c r="B735" s="61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59"/>
    </row>
    <row r="736" spans="1:51" s="4" customFormat="1" ht="12.75" customHeight="1">
      <c r="A736" s="20"/>
      <c r="B736" s="61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59"/>
    </row>
    <row r="737" spans="1:51" s="4" customFormat="1" ht="12.75" customHeight="1">
      <c r="A737" s="20"/>
      <c r="B737" s="61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59"/>
    </row>
    <row r="738" spans="1:51" s="4" customFormat="1" ht="12.75" customHeight="1">
      <c r="A738" s="20"/>
      <c r="B738" s="61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59"/>
    </row>
    <row r="739" spans="1:51" s="4" customFormat="1" ht="12.75" customHeight="1">
      <c r="A739" s="20"/>
      <c r="B739" s="61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59"/>
    </row>
    <row r="740" spans="1:51" s="4" customFormat="1" ht="12.75" customHeight="1">
      <c r="A740" s="20"/>
      <c r="B740" s="61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59"/>
    </row>
    <row r="741" spans="1:51" s="4" customFormat="1" ht="12.75" customHeight="1">
      <c r="A741" s="20"/>
      <c r="B741" s="61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59"/>
    </row>
    <row r="742" spans="1:51" s="4" customFormat="1" ht="12.75" customHeight="1">
      <c r="A742" s="20"/>
      <c r="B742" s="61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59"/>
    </row>
    <row r="743" spans="1:51" s="4" customFormat="1" ht="12.75" customHeight="1">
      <c r="A743" s="20"/>
      <c r="B743" s="61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59"/>
    </row>
    <row r="744" spans="1:51" s="4" customFormat="1" ht="12.75" customHeight="1">
      <c r="A744" s="20"/>
      <c r="B744" s="61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59"/>
    </row>
    <row r="745" spans="1:51" s="4" customFormat="1" ht="12.75" customHeight="1">
      <c r="A745" s="20"/>
      <c r="B745" s="61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59"/>
    </row>
    <row r="746" spans="1:51" s="4" customFormat="1" ht="12.75" customHeight="1">
      <c r="A746" s="20"/>
      <c r="B746" s="61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59"/>
    </row>
    <row r="747" spans="1:51" s="4" customFormat="1" ht="12.75" customHeight="1">
      <c r="A747" s="20"/>
      <c r="B747" s="61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59"/>
    </row>
    <row r="748" spans="1:51" s="4" customFormat="1" ht="12.75" customHeight="1">
      <c r="A748" s="20"/>
      <c r="B748" s="61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59"/>
    </row>
    <row r="749" spans="1:51" s="4" customFormat="1" ht="12.75" customHeight="1">
      <c r="A749" s="20"/>
      <c r="B749" s="61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59"/>
    </row>
    <row r="750" spans="1:51" s="4" customFormat="1" ht="12.75" customHeight="1">
      <c r="A750" s="20"/>
      <c r="B750" s="61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59"/>
    </row>
    <row r="751" spans="1:51" s="4" customFormat="1" ht="12.75" customHeight="1">
      <c r="A751" s="20"/>
      <c r="B751" s="61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59"/>
    </row>
    <row r="752" spans="1:51" s="4" customFormat="1" ht="12.75" customHeight="1">
      <c r="A752" s="20"/>
      <c r="B752" s="61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59"/>
    </row>
    <row r="753" spans="1:51" s="4" customFormat="1" ht="12.75" customHeight="1">
      <c r="A753" s="20"/>
      <c r="B753" s="61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59"/>
    </row>
    <row r="754" spans="1:51" s="4" customFormat="1" ht="12.75" customHeight="1">
      <c r="A754" s="20"/>
      <c r="B754" s="61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59"/>
    </row>
    <row r="755" spans="1:51" s="4" customFormat="1" ht="12.75" customHeight="1">
      <c r="A755" s="20"/>
      <c r="B755" s="61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59"/>
    </row>
    <row r="756" spans="1:51" s="4" customFormat="1" ht="12.75" customHeight="1">
      <c r="A756" s="20"/>
      <c r="B756" s="61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59"/>
    </row>
    <row r="757" spans="1:51" s="4" customFormat="1" ht="12.75" customHeight="1">
      <c r="A757" s="20"/>
      <c r="B757" s="61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59"/>
    </row>
    <row r="758" spans="1:51" s="4" customFormat="1" ht="12.75" customHeight="1">
      <c r="A758" s="20"/>
      <c r="B758" s="61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59"/>
    </row>
    <row r="759" spans="1:51" s="4" customFormat="1" ht="12.75" customHeight="1">
      <c r="A759" s="20"/>
      <c r="B759" s="61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59"/>
    </row>
    <row r="760" spans="1:51" s="4" customFormat="1" ht="12.75" customHeight="1">
      <c r="A760" s="20"/>
      <c r="B760" s="61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59"/>
    </row>
    <row r="761" spans="1:51" s="4" customFormat="1" ht="12.75" customHeight="1">
      <c r="A761" s="20"/>
      <c r="B761" s="61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59"/>
    </row>
    <row r="762" spans="1:51" s="4" customFormat="1" ht="12.75" customHeight="1">
      <c r="A762" s="20"/>
      <c r="B762" s="61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59"/>
    </row>
    <row r="763" spans="1:51" s="4" customFormat="1" ht="12.75" customHeight="1">
      <c r="A763" s="20"/>
      <c r="B763" s="61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59"/>
    </row>
    <row r="764" spans="1:51" s="4" customFormat="1" ht="12.75" customHeight="1">
      <c r="A764" s="20"/>
      <c r="B764" s="61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59"/>
    </row>
    <row r="765" spans="1:51" s="4" customFormat="1" ht="12.75" customHeight="1">
      <c r="A765" s="20"/>
      <c r="B765" s="61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59"/>
    </row>
    <row r="766" spans="1:51" s="4" customFormat="1" ht="12.75" customHeight="1">
      <c r="A766" s="20"/>
      <c r="B766" s="61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59"/>
    </row>
    <row r="767" spans="1:51" s="4" customFormat="1" ht="12.75" customHeight="1">
      <c r="A767" s="20"/>
      <c r="B767" s="61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59"/>
    </row>
    <row r="768" spans="1:51" s="4" customFormat="1" ht="12.75" customHeight="1">
      <c r="A768" s="20"/>
      <c r="B768" s="61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59"/>
    </row>
    <row r="769" spans="1:51" s="4" customFormat="1" ht="12.75" customHeight="1">
      <c r="A769" s="20"/>
      <c r="B769" s="61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59"/>
    </row>
    <row r="770" spans="1:51" s="4" customFormat="1" ht="12.75" customHeight="1">
      <c r="A770" s="20"/>
      <c r="B770" s="61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59"/>
    </row>
    <row r="771" spans="1:51" s="4" customFormat="1" ht="12.75" customHeight="1">
      <c r="A771" s="20"/>
      <c r="B771" s="61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59"/>
    </row>
    <row r="772" spans="1:51" s="4" customFormat="1" ht="12.75" customHeight="1">
      <c r="A772" s="20"/>
      <c r="B772" s="61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59"/>
    </row>
    <row r="773" spans="1:51" s="4" customFormat="1" ht="12.75" customHeight="1">
      <c r="A773" s="20"/>
      <c r="B773" s="61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59"/>
    </row>
    <row r="774" spans="1:51" s="4" customFormat="1" ht="12.75" customHeight="1">
      <c r="A774" s="20"/>
      <c r="B774" s="61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59"/>
    </row>
    <row r="775" spans="1:51" s="4" customFormat="1" ht="12.75" customHeight="1">
      <c r="A775" s="20"/>
      <c r="B775" s="61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59"/>
    </row>
    <row r="776" spans="1:51" s="4" customFormat="1" ht="12.75" customHeight="1">
      <c r="A776" s="20"/>
      <c r="B776" s="61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59"/>
    </row>
    <row r="777" spans="1:51" s="4" customFormat="1" ht="12.75" customHeight="1">
      <c r="A777" s="20"/>
      <c r="B777" s="61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59"/>
    </row>
    <row r="778" spans="1:51" s="4" customFormat="1" ht="12.75" customHeight="1">
      <c r="A778" s="20"/>
      <c r="B778" s="61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59"/>
    </row>
    <row r="779" spans="1:51" s="4" customFormat="1" ht="12.75" customHeight="1">
      <c r="A779" s="20"/>
      <c r="B779" s="61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59"/>
    </row>
    <row r="780" spans="1:51" s="4" customFormat="1" ht="12.75" customHeight="1">
      <c r="A780" s="20"/>
      <c r="B780" s="61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59"/>
    </row>
    <row r="781" spans="1:51" s="4" customFormat="1" ht="12.75" customHeight="1">
      <c r="A781" s="20"/>
      <c r="B781" s="61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59"/>
    </row>
    <row r="782" spans="1:51" s="4" customFormat="1" ht="12.75" customHeight="1">
      <c r="A782" s="20"/>
      <c r="B782" s="61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59"/>
    </row>
    <row r="783" spans="1:51" s="4" customFormat="1" ht="12.75" customHeight="1">
      <c r="A783" s="20"/>
      <c r="B783" s="61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59"/>
    </row>
    <row r="784" spans="1:51" s="4" customFormat="1" ht="12.75" customHeight="1">
      <c r="A784" s="20"/>
      <c r="B784" s="61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59"/>
    </row>
    <row r="785" spans="1:51" s="4" customFormat="1" ht="12.75" customHeight="1">
      <c r="A785" s="20"/>
      <c r="B785" s="61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59"/>
    </row>
    <row r="786" spans="1:51" s="4" customFormat="1" ht="12.75" customHeight="1">
      <c r="A786" s="20"/>
      <c r="B786" s="61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59"/>
    </row>
    <row r="787" spans="1:51" s="4" customFormat="1" ht="12.75" customHeight="1">
      <c r="A787" s="20"/>
      <c r="B787" s="61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59"/>
    </row>
    <row r="788" spans="1:51" s="4" customFormat="1" ht="12.75" customHeight="1">
      <c r="A788" s="20"/>
      <c r="B788" s="61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59"/>
    </row>
    <row r="789" spans="1:51" s="4" customFormat="1" ht="12.75" customHeight="1">
      <c r="A789" s="20"/>
      <c r="B789" s="61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59"/>
    </row>
    <row r="790" spans="1:51" s="4" customFormat="1" ht="12.75" customHeight="1">
      <c r="A790" s="20"/>
      <c r="B790" s="61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59"/>
    </row>
    <row r="791" spans="1:51" s="4" customFormat="1" ht="12.75" customHeight="1">
      <c r="A791" s="20"/>
      <c r="B791" s="61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59"/>
    </row>
    <row r="792" spans="1:51" s="4" customFormat="1" ht="12.75" customHeight="1">
      <c r="A792" s="20"/>
      <c r="B792" s="61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59"/>
    </row>
    <row r="793" spans="1:51" s="4" customFormat="1" ht="12.75" customHeight="1">
      <c r="A793" s="20"/>
      <c r="B793" s="61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59"/>
    </row>
    <row r="794" spans="1:51" s="4" customFormat="1" ht="12.75" customHeight="1">
      <c r="A794" s="20"/>
      <c r="B794" s="61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59"/>
    </row>
    <row r="795" spans="1:51" s="4" customFormat="1" ht="12.75" customHeight="1">
      <c r="A795" s="20"/>
      <c r="B795" s="61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59"/>
    </row>
    <row r="796" spans="1:51" s="4" customFormat="1" ht="12.75" customHeight="1">
      <c r="A796" s="20"/>
      <c r="B796" s="61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59"/>
    </row>
    <row r="797" spans="1:51" s="4" customFormat="1" ht="12.75" customHeight="1">
      <c r="A797" s="20"/>
      <c r="B797" s="61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59"/>
    </row>
    <row r="798" spans="1:51" s="4" customFormat="1" ht="12.75" customHeight="1">
      <c r="A798" s="20"/>
      <c r="B798" s="61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59"/>
    </row>
    <row r="799" spans="1:51" s="4" customFormat="1" ht="12.75" customHeight="1">
      <c r="A799" s="20"/>
      <c r="B799" s="61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59"/>
    </row>
    <row r="800" spans="1:51" s="4" customFormat="1" ht="12.75" customHeight="1">
      <c r="A800" s="20"/>
      <c r="B800" s="61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59"/>
    </row>
    <row r="801" spans="1:51" s="4" customFormat="1" ht="12.75" customHeight="1">
      <c r="A801" s="20"/>
      <c r="B801" s="61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59"/>
    </row>
    <row r="802" spans="1:51" s="4" customFormat="1" ht="12.75" customHeight="1">
      <c r="A802" s="20"/>
      <c r="B802" s="61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59"/>
    </row>
    <row r="803" spans="1:51" s="4" customFormat="1" ht="12.75" customHeight="1">
      <c r="A803" s="20"/>
      <c r="B803" s="61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59"/>
    </row>
    <row r="804" spans="1:51" s="4" customFormat="1" ht="12.75" customHeight="1">
      <c r="A804" s="20"/>
      <c r="B804" s="61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59"/>
    </row>
    <row r="805" spans="1:51" s="4" customFormat="1" ht="12.75" customHeight="1">
      <c r="A805" s="20"/>
      <c r="B805" s="61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59"/>
    </row>
    <row r="806" spans="1:51" s="4" customFormat="1" ht="12.75" customHeight="1">
      <c r="A806" s="20"/>
      <c r="B806" s="61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59"/>
    </row>
    <row r="807" spans="1:51" s="4" customFormat="1" ht="12.75" customHeight="1">
      <c r="A807" s="20"/>
      <c r="B807" s="61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59"/>
    </row>
    <row r="808" spans="1:51" s="4" customFormat="1" ht="12.75" customHeight="1">
      <c r="A808" s="20"/>
      <c r="B808" s="61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59"/>
    </row>
    <row r="809" spans="1:51" s="4" customFormat="1" ht="12.75" customHeight="1">
      <c r="A809" s="20"/>
      <c r="B809" s="61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59"/>
    </row>
    <row r="810" spans="1:51" s="4" customFormat="1" ht="12.75" customHeight="1">
      <c r="A810" s="20"/>
      <c r="B810" s="61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59"/>
    </row>
    <row r="811" spans="1:51" s="4" customFormat="1" ht="12.75" customHeight="1">
      <c r="A811" s="20"/>
      <c r="B811" s="61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59"/>
    </row>
    <row r="812" spans="1:51" s="4" customFormat="1" ht="12.75" customHeight="1">
      <c r="A812" s="20"/>
      <c r="B812" s="61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59"/>
    </row>
    <row r="813" spans="1:51" s="4" customFormat="1" ht="12.75" customHeight="1">
      <c r="A813" s="20"/>
      <c r="B813" s="61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59"/>
    </row>
    <row r="814" spans="1:51" s="4" customFormat="1" ht="12.75" customHeight="1">
      <c r="A814" s="20"/>
      <c r="B814" s="61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59"/>
    </row>
    <row r="815" spans="1:51" s="4" customFormat="1" ht="12.75" customHeight="1">
      <c r="A815" s="20"/>
      <c r="B815" s="61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59"/>
    </row>
    <row r="816" spans="1:51" s="4" customFormat="1" ht="12.75" customHeight="1">
      <c r="A816" s="20"/>
      <c r="B816" s="61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59"/>
    </row>
    <row r="817" spans="1:51" s="4" customFormat="1" ht="12.75" customHeight="1">
      <c r="A817" s="20"/>
      <c r="B817" s="61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59"/>
    </row>
    <row r="818" spans="1:51" s="4" customFormat="1" ht="12.75" customHeight="1">
      <c r="A818" s="20"/>
      <c r="B818" s="61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59"/>
    </row>
    <row r="819" spans="1:51" s="4" customFormat="1" ht="12.75" customHeight="1">
      <c r="A819" s="20"/>
      <c r="B819" s="61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59"/>
    </row>
    <row r="820" spans="1:51" s="4" customFormat="1" ht="12.75" customHeight="1">
      <c r="A820" s="20"/>
      <c r="B820" s="61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59"/>
    </row>
    <row r="821" spans="1:51" s="4" customFormat="1" ht="12.75" customHeight="1">
      <c r="A821" s="20"/>
      <c r="B821" s="61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59"/>
    </row>
    <row r="822" spans="1:51" s="4" customFormat="1" ht="12.75" customHeight="1">
      <c r="A822" s="20"/>
      <c r="B822" s="61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59"/>
    </row>
    <row r="823" spans="1:51" s="4" customFormat="1" ht="12.75" customHeight="1">
      <c r="A823" s="20"/>
      <c r="B823" s="61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59"/>
    </row>
    <row r="824" spans="1:51" s="4" customFormat="1" ht="12.75" customHeight="1">
      <c r="A824" s="20"/>
      <c r="B824" s="61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59"/>
    </row>
    <row r="825" spans="1:51" s="4" customFormat="1" ht="12.75" customHeight="1">
      <c r="A825" s="20"/>
      <c r="B825" s="61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59"/>
    </row>
    <row r="826" spans="1:51" s="4" customFormat="1" ht="12.75" customHeight="1">
      <c r="A826" s="20"/>
      <c r="B826" s="61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59"/>
    </row>
    <row r="827" spans="1:51" s="4" customFormat="1" ht="12.75" customHeight="1">
      <c r="A827" s="20"/>
      <c r="B827" s="61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59"/>
    </row>
    <row r="828" spans="1:51" s="4" customFormat="1" ht="12.75" customHeight="1">
      <c r="A828" s="20"/>
      <c r="B828" s="61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59"/>
    </row>
    <row r="829" spans="1:51" s="4" customFormat="1" ht="12.75" customHeight="1">
      <c r="A829" s="20"/>
      <c r="B829" s="61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59"/>
    </row>
    <row r="830" spans="1:51" s="4" customFormat="1" ht="12.75" customHeight="1">
      <c r="A830" s="20"/>
      <c r="B830" s="61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59"/>
    </row>
    <row r="831" spans="1:51" s="4" customFormat="1" ht="12.75" customHeight="1">
      <c r="A831" s="20"/>
      <c r="B831" s="61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59"/>
    </row>
    <row r="832" spans="1:51" s="4" customFormat="1" ht="12.75" customHeight="1">
      <c r="A832" s="20"/>
      <c r="B832" s="61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59"/>
    </row>
    <row r="833" spans="1:51" s="4" customFormat="1" ht="12.75" customHeight="1">
      <c r="A833" s="20"/>
      <c r="B833" s="61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59"/>
    </row>
    <row r="834" spans="1:51" s="4" customFormat="1" ht="12.75" customHeight="1">
      <c r="A834" s="20"/>
      <c r="B834" s="61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59"/>
    </row>
    <row r="835" spans="1:51" s="4" customFormat="1" ht="12.75" customHeight="1">
      <c r="A835" s="20"/>
      <c r="B835" s="61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59"/>
    </row>
    <row r="836" spans="1:51" s="4" customFormat="1" ht="12.75" customHeight="1">
      <c r="A836" s="20"/>
      <c r="B836" s="61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59"/>
    </row>
    <row r="837" spans="1:51" s="4" customFormat="1" ht="12.75" customHeight="1">
      <c r="A837" s="20"/>
      <c r="B837" s="61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59"/>
    </row>
    <row r="838" spans="1:51" s="4" customFormat="1" ht="12.75" customHeight="1">
      <c r="A838" s="20"/>
      <c r="B838" s="61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59"/>
    </row>
    <row r="839" spans="1:51" s="4" customFormat="1" ht="12.75" customHeight="1">
      <c r="A839" s="20"/>
      <c r="B839" s="61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59"/>
    </row>
    <row r="840" spans="1:51" s="4" customFormat="1" ht="12.75" customHeight="1">
      <c r="A840" s="20"/>
      <c r="B840" s="61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59"/>
    </row>
    <row r="841" spans="1:51" s="4" customFormat="1" ht="12.75" customHeight="1">
      <c r="A841" s="20"/>
      <c r="B841" s="61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59"/>
    </row>
    <row r="842" spans="1:51" s="4" customFormat="1" ht="12.75" customHeight="1">
      <c r="A842" s="20"/>
      <c r="B842" s="61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59"/>
    </row>
    <row r="843" spans="1:51" s="4" customFormat="1" ht="12.75" customHeight="1">
      <c r="A843" s="20"/>
      <c r="B843" s="61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59"/>
    </row>
    <row r="844" spans="1:51" s="4" customFormat="1" ht="12.75" customHeight="1">
      <c r="A844" s="20"/>
      <c r="B844" s="61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59"/>
    </row>
    <row r="845" spans="1:51" s="4" customFormat="1" ht="12.75" customHeight="1">
      <c r="A845" s="20"/>
      <c r="B845" s="61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59"/>
    </row>
    <row r="846" spans="1:51" s="4" customFormat="1" ht="12.75" customHeight="1">
      <c r="A846" s="20"/>
      <c r="B846" s="61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59"/>
    </row>
    <row r="847" spans="1:51" s="4" customFormat="1" ht="12.75" customHeight="1">
      <c r="A847" s="20"/>
      <c r="B847" s="61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59"/>
    </row>
    <row r="848" spans="1:51" s="4" customFormat="1" ht="12.75" customHeight="1">
      <c r="A848" s="20"/>
      <c r="B848" s="61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59"/>
    </row>
    <row r="849" spans="1:51" s="4" customFormat="1" ht="12.75" customHeight="1">
      <c r="A849" s="20"/>
      <c r="B849" s="61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59"/>
    </row>
    <row r="850" spans="1:51" s="4" customFormat="1" ht="12.75" customHeight="1">
      <c r="A850" s="20"/>
      <c r="B850" s="61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59"/>
    </row>
    <row r="851" spans="1:51" s="4" customFormat="1" ht="12.75" customHeight="1">
      <c r="A851" s="20"/>
      <c r="B851" s="61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59"/>
    </row>
    <row r="852" spans="1:51" s="4" customFormat="1" ht="12.75" customHeight="1">
      <c r="A852" s="20"/>
      <c r="B852" s="61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59"/>
    </row>
    <row r="853" spans="1:51" s="4" customFormat="1" ht="12.75" customHeight="1">
      <c r="A853" s="20"/>
      <c r="B853" s="61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59"/>
    </row>
    <row r="854" spans="1:51" s="4" customFormat="1" ht="12.75" customHeight="1">
      <c r="A854" s="20"/>
      <c r="B854" s="61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59"/>
    </row>
    <row r="855" spans="1:51" s="4" customFormat="1" ht="12.75" customHeight="1">
      <c r="A855" s="20"/>
      <c r="B855" s="61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59"/>
    </row>
    <row r="856" spans="1:51" s="4" customFormat="1" ht="12.75" customHeight="1">
      <c r="A856" s="20"/>
      <c r="B856" s="61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59"/>
    </row>
    <row r="857" spans="1:51" s="4" customFormat="1" ht="12.75" customHeight="1">
      <c r="A857" s="20"/>
      <c r="B857" s="61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59"/>
    </row>
    <row r="858" spans="1:51" s="4" customFormat="1" ht="12.75" customHeight="1">
      <c r="A858" s="20"/>
      <c r="B858" s="61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59"/>
    </row>
    <row r="859" spans="1:51" s="4" customFormat="1" ht="12.75" customHeight="1">
      <c r="A859" s="20"/>
      <c r="B859" s="61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59"/>
    </row>
    <row r="860" spans="1:51" s="4" customFormat="1" ht="12.75" customHeight="1">
      <c r="A860" s="20"/>
      <c r="B860" s="61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59"/>
    </row>
    <row r="861" spans="1:51" s="4" customFormat="1" ht="12.75" customHeight="1">
      <c r="A861" s="20"/>
      <c r="B861" s="61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59"/>
    </row>
    <row r="862" spans="1:51" s="4" customFormat="1" ht="12.75" customHeight="1">
      <c r="A862" s="20"/>
      <c r="B862" s="61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59"/>
    </row>
    <row r="863" spans="1:51" s="4" customFormat="1" ht="12.75" customHeight="1">
      <c r="A863" s="20"/>
      <c r="B863" s="61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59"/>
    </row>
    <row r="864" spans="1:51" s="4" customFormat="1" ht="12.75" customHeight="1">
      <c r="A864" s="20"/>
      <c r="B864" s="61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59"/>
    </row>
    <row r="865" spans="1:51" s="4" customFormat="1" ht="12.75" customHeight="1">
      <c r="A865" s="20"/>
      <c r="B865" s="61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59"/>
    </row>
    <row r="866" spans="1:51" s="4" customFormat="1" ht="12.75" customHeight="1">
      <c r="A866" s="20"/>
      <c r="B866" s="61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59"/>
    </row>
    <row r="867" spans="1:51" s="4" customFormat="1" ht="12.75" customHeight="1">
      <c r="A867" s="20"/>
      <c r="B867" s="61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59"/>
    </row>
    <row r="868" spans="1:51" s="4" customFormat="1" ht="12.75" customHeight="1">
      <c r="A868" s="20"/>
      <c r="B868" s="61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59"/>
    </row>
    <row r="869" spans="1:51" s="4" customFormat="1" ht="12.75" customHeight="1">
      <c r="A869" s="20"/>
      <c r="B869" s="61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59"/>
    </row>
    <row r="870" spans="1:51" s="4" customFormat="1" ht="12.75" customHeight="1">
      <c r="A870" s="20"/>
      <c r="B870" s="61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59"/>
    </row>
    <row r="871" spans="1:51" s="4" customFormat="1" ht="12.75" customHeight="1">
      <c r="A871" s="20"/>
      <c r="B871" s="61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59"/>
    </row>
    <row r="872" spans="1:51" s="4" customFormat="1" ht="12.75" customHeight="1">
      <c r="A872" s="20"/>
      <c r="B872" s="61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59"/>
    </row>
    <row r="873" spans="1:51" s="4" customFormat="1" ht="12.75" customHeight="1">
      <c r="A873" s="20"/>
      <c r="B873" s="61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59"/>
    </row>
    <row r="874" spans="1:51" s="4" customFormat="1" ht="12.75" customHeight="1">
      <c r="A874" s="20"/>
      <c r="B874" s="61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59"/>
    </row>
    <row r="875" spans="1:51" s="4" customFormat="1" ht="12.75" customHeight="1">
      <c r="A875" s="20"/>
      <c r="B875" s="61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59"/>
    </row>
    <row r="876" spans="1:51" s="4" customFormat="1" ht="12.75" customHeight="1">
      <c r="A876" s="20"/>
      <c r="B876" s="61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59"/>
    </row>
    <row r="877" spans="1:51" s="4" customFormat="1" ht="12.75" customHeight="1">
      <c r="A877" s="20"/>
      <c r="B877" s="61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59"/>
    </row>
    <row r="878" spans="1:51" s="4" customFormat="1" ht="12.75" customHeight="1">
      <c r="A878" s="20"/>
      <c r="B878" s="61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59"/>
    </row>
    <row r="879" spans="1:51" s="4" customFormat="1" ht="12.75" customHeight="1">
      <c r="A879" s="20"/>
      <c r="B879" s="61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59"/>
    </row>
    <row r="880" spans="1:51" s="4" customFormat="1" ht="12.75" customHeight="1">
      <c r="A880" s="20"/>
      <c r="B880" s="61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59"/>
    </row>
    <row r="881" spans="1:51" s="4" customFormat="1" ht="12.75" customHeight="1">
      <c r="A881" s="20"/>
      <c r="B881" s="61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59"/>
    </row>
    <row r="882" spans="1:51" s="4" customFormat="1" ht="12.75" customHeight="1">
      <c r="A882" s="20"/>
      <c r="B882" s="61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59"/>
    </row>
    <row r="883" spans="1:51" s="4" customFormat="1" ht="12.75" customHeight="1">
      <c r="A883" s="20"/>
      <c r="B883" s="61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59"/>
    </row>
    <row r="884" spans="1:51" s="4" customFormat="1" ht="12.75" customHeight="1">
      <c r="A884" s="20"/>
      <c r="B884" s="61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59"/>
    </row>
    <row r="885" spans="1:51" s="4" customFormat="1" ht="12.75" customHeight="1">
      <c r="A885" s="20"/>
      <c r="B885" s="61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59"/>
    </row>
    <row r="886" spans="1:51" s="4" customFormat="1" ht="12.75" customHeight="1">
      <c r="A886" s="20"/>
      <c r="B886" s="61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59"/>
    </row>
    <row r="887" spans="1:51" s="4" customFormat="1" ht="12.75" customHeight="1">
      <c r="A887" s="20"/>
      <c r="B887" s="61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59"/>
    </row>
    <row r="888" spans="1:51" s="4" customFormat="1" ht="12.75" customHeight="1">
      <c r="A888" s="20"/>
      <c r="B888" s="61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59"/>
    </row>
    <row r="889" spans="1:51" s="4" customFormat="1" ht="12.75" customHeight="1">
      <c r="A889" s="20"/>
      <c r="B889" s="61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59"/>
    </row>
    <row r="890" spans="1:51" s="4" customFormat="1" ht="12.75" customHeight="1">
      <c r="A890" s="20"/>
      <c r="B890" s="61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59"/>
    </row>
    <row r="891" spans="1:51" s="4" customFormat="1" ht="12.75" customHeight="1">
      <c r="A891" s="20"/>
      <c r="B891" s="61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59"/>
    </row>
    <row r="892" spans="1:51" s="4" customFormat="1" ht="12.75" customHeight="1">
      <c r="A892" s="20"/>
      <c r="B892" s="61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59"/>
    </row>
    <row r="893" spans="1:51" s="4" customFormat="1" ht="12.75" customHeight="1">
      <c r="A893" s="20"/>
      <c r="B893" s="61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59"/>
    </row>
    <row r="894" spans="1:51" s="4" customFormat="1" ht="12.75" customHeight="1">
      <c r="A894" s="20"/>
      <c r="B894" s="61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59"/>
    </row>
    <row r="895" spans="1:51" s="4" customFormat="1" ht="12.75" customHeight="1">
      <c r="A895" s="20"/>
      <c r="B895" s="61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59"/>
    </row>
    <row r="896" spans="1:51" s="4" customFormat="1" ht="12.75" customHeight="1">
      <c r="A896" s="20"/>
      <c r="B896" s="61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59"/>
    </row>
    <row r="897" spans="1:51" s="4" customFormat="1" ht="12.75" customHeight="1">
      <c r="A897" s="20"/>
      <c r="B897" s="61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59"/>
    </row>
    <row r="898" spans="1:51" s="4" customFormat="1" ht="12.75" customHeight="1">
      <c r="A898" s="20"/>
      <c r="B898" s="61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59"/>
    </row>
    <row r="899" spans="1:51" s="4" customFormat="1" ht="12.75" customHeight="1">
      <c r="A899" s="20"/>
      <c r="B899" s="61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59"/>
    </row>
    <row r="900" spans="1:51" s="4" customFormat="1" ht="12.75" customHeight="1">
      <c r="A900" s="20"/>
      <c r="B900" s="61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59"/>
    </row>
    <row r="901" spans="1:51" s="4" customFormat="1" ht="12.75" customHeight="1">
      <c r="A901" s="20"/>
      <c r="B901" s="61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59"/>
    </row>
    <row r="902" spans="1:51" s="4" customFormat="1" ht="12.75" customHeight="1">
      <c r="A902" s="20"/>
      <c r="B902" s="61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59"/>
    </row>
    <row r="903" spans="1:51" s="4" customFormat="1" ht="12.75" customHeight="1">
      <c r="A903" s="20"/>
      <c r="B903" s="61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59"/>
    </row>
    <row r="904" spans="1:51" s="4" customFormat="1" ht="12.75" customHeight="1">
      <c r="A904" s="20"/>
      <c r="B904" s="61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59"/>
    </row>
    <row r="905" spans="1:51" s="4" customFormat="1" ht="12.75" customHeight="1">
      <c r="A905" s="20"/>
      <c r="B905" s="61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59"/>
    </row>
    <row r="906" spans="1:51" s="4" customFormat="1" ht="12.75" customHeight="1">
      <c r="A906" s="20"/>
      <c r="B906" s="61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59"/>
    </row>
    <row r="907" spans="1:51" s="4" customFormat="1" ht="12.75" customHeight="1">
      <c r="A907" s="20"/>
      <c r="B907" s="61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59"/>
    </row>
    <row r="908" spans="1:51" s="4" customFormat="1" ht="12.75" customHeight="1">
      <c r="A908" s="20"/>
      <c r="B908" s="61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59"/>
    </row>
    <row r="909" spans="1:51" s="4" customFormat="1" ht="12.75" customHeight="1">
      <c r="A909" s="20"/>
      <c r="B909" s="61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59"/>
    </row>
    <row r="910" spans="1:51" s="4" customFormat="1" ht="12.75" customHeight="1">
      <c r="A910" s="20"/>
      <c r="B910" s="61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59"/>
    </row>
    <row r="911" spans="1:51" s="4" customFormat="1" ht="12.75" customHeight="1">
      <c r="A911" s="20"/>
      <c r="B911" s="61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59"/>
    </row>
    <row r="912" spans="1:51" s="4" customFormat="1" ht="12.75" customHeight="1">
      <c r="A912" s="20"/>
      <c r="B912" s="61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59"/>
    </row>
    <row r="913" spans="1:51" s="4" customFormat="1" ht="12.75" customHeight="1">
      <c r="A913" s="20"/>
      <c r="B913" s="61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59"/>
    </row>
    <row r="914" spans="1:51" s="4" customFormat="1" ht="12.75" customHeight="1">
      <c r="A914" s="20"/>
      <c r="B914" s="61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59"/>
    </row>
    <row r="915" spans="1:51" s="4" customFormat="1" ht="12.75" customHeight="1">
      <c r="A915" s="20"/>
      <c r="B915" s="61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59"/>
    </row>
    <row r="916" spans="1:51" s="4" customFormat="1" ht="12.75" customHeight="1">
      <c r="A916" s="20"/>
      <c r="B916" s="61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59"/>
    </row>
    <row r="917" spans="1:51" s="4" customFormat="1" ht="12.75" customHeight="1">
      <c r="A917" s="20"/>
      <c r="B917" s="61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59"/>
    </row>
    <row r="918" spans="1:51" s="4" customFormat="1" ht="12.75" customHeight="1">
      <c r="A918" s="20"/>
      <c r="B918" s="61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59"/>
    </row>
    <row r="919" spans="1:51" s="4" customFormat="1" ht="12.75" customHeight="1">
      <c r="A919" s="20"/>
      <c r="B919" s="61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59"/>
    </row>
    <row r="920" spans="1:51" s="4" customFormat="1" ht="12.75" customHeight="1">
      <c r="A920" s="20"/>
      <c r="B920" s="61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59"/>
    </row>
    <row r="921" spans="1:51" s="4" customFormat="1" ht="12.75" customHeight="1">
      <c r="A921" s="20"/>
      <c r="B921" s="61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59"/>
    </row>
    <row r="922" spans="1:51" s="4" customFormat="1" ht="12.75" customHeight="1">
      <c r="A922" s="20"/>
      <c r="B922" s="61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59"/>
    </row>
    <row r="923" spans="1:51" s="4" customFormat="1" ht="12.75" customHeight="1">
      <c r="A923" s="20"/>
      <c r="B923" s="61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59"/>
    </row>
    <row r="924" spans="1:51" s="4" customFormat="1" ht="12.75" customHeight="1">
      <c r="A924" s="20"/>
      <c r="B924" s="61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59"/>
    </row>
    <row r="925" spans="1:51" s="4" customFormat="1" ht="12.75" customHeight="1">
      <c r="A925" s="20"/>
      <c r="B925" s="61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59"/>
    </row>
    <row r="926" spans="1:51" s="4" customFormat="1" ht="12.75" customHeight="1">
      <c r="A926" s="20"/>
      <c r="B926" s="61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59"/>
    </row>
    <row r="927" spans="1:51" s="4" customFormat="1" ht="12.75" customHeight="1">
      <c r="A927" s="20"/>
      <c r="B927" s="61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59"/>
    </row>
    <row r="928" spans="1:51" s="4" customFormat="1" ht="12.75" customHeight="1">
      <c r="A928" s="20"/>
      <c r="B928" s="61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59"/>
    </row>
    <row r="929" spans="1:51" s="4" customFormat="1" ht="12.75" customHeight="1">
      <c r="A929" s="20"/>
      <c r="B929" s="61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59"/>
    </row>
    <row r="930" spans="1:51" s="4" customFormat="1" ht="12.75" customHeight="1">
      <c r="A930" s="20"/>
      <c r="B930" s="61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59"/>
    </row>
    <row r="931" spans="1:51" s="4" customFormat="1" ht="12.75" customHeight="1">
      <c r="A931" s="20"/>
      <c r="B931" s="61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59"/>
    </row>
    <row r="932" spans="1:51" s="4" customFormat="1" ht="12.75" customHeight="1">
      <c r="A932" s="20"/>
      <c r="B932" s="61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59"/>
    </row>
    <row r="933" spans="1:51" s="4" customFormat="1" ht="12.75" customHeight="1">
      <c r="A933" s="20"/>
      <c r="B933" s="61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59"/>
    </row>
    <row r="934" spans="1:51" s="4" customFormat="1" ht="12.75" customHeight="1">
      <c r="A934" s="20"/>
      <c r="B934" s="61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59"/>
    </row>
    <row r="935" spans="1:51" s="4" customFormat="1" ht="12.75" customHeight="1">
      <c r="A935" s="20"/>
      <c r="B935" s="61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59"/>
    </row>
    <row r="936" spans="1:51" s="4" customFormat="1" ht="12.75" customHeight="1">
      <c r="A936" s="20"/>
      <c r="B936" s="61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59"/>
    </row>
    <row r="937" spans="1:51" s="4" customFormat="1" ht="12.75" customHeight="1">
      <c r="A937" s="20"/>
      <c r="B937" s="61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59"/>
    </row>
    <row r="938" spans="1:51" s="4" customFormat="1" ht="12.75" customHeight="1">
      <c r="A938" s="20"/>
      <c r="B938" s="61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59"/>
    </row>
    <row r="939" spans="1:51" s="4" customFormat="1" ht="12.75" customHeight="1">
      <c r="A939" s="20"/>
      <c r="B939" s="61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59"/>
    </row>
    <row r="940" spans="1:51" s="4" customFormat="1" ht="12.75" customHeight="1">
      <c r="A940" s="20"/>
      <c r="B940" s="61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59"/>
    </row>
    <row r="941" spans="1:51" s="4" customFormat="1" ht="12.75" customHeight="1">
      <c r="A941" s="20"/>
      <c r="B941" s="61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59"/>
    </row>
    <row r="942" spans="1:51" s="4" customFormat="1" ht="12.75" customHeight="1">
      <c r="A942" s="20"/>
      <c r="B942" s="61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59"/>
    </row>
    <row r="943" spans="1:51" s="4" customFormat="1" ht="12.75" customHeight="1">
      <c r="A943" s="20"/>
      <c r="B943" s="61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59"/>
    </row>
    <row r="944" spans="1:51" s="4" customFormat="1" ht="12.75" customHeight="1">
      <c r="A944" s="20"/>
      <c r="B944" s="61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59"/>
    </row>
    <row r="945" spans="1:51" s="4" customFormat="1" ht="12.75" customHeight="1">
      <c r="A945" s="20"/>
      <c r="B945" s="61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59"/>
    </row>
    <row r="946" spans="1:51" s="4" customFormat="1" ht="12.75" customHeight="1">
      <c r="A946" s="20"/>
      <c r="B946" s="61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59"/>
    </row>
    <row r="947" spans="1:51" s="4" customFormat="1" ht="12.75" customHeight="1">
      <c r="A947" s="20"/>
      <c r="B947" s="61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59"/>
    </row>
    <row r="948" spans="1:51" s="4" customFormat="1" ht="12.75" customHeight="1">
      <c r="A948" s="20"/>
      <c r="B948" s="61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59"/>
    </row>
    <row r="949" spans="1:51" s="4" customFormat="1" ht="12.75" customHeight="1">
      <c r="A949" s="20"/>
      <c r="B949" s="61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59"/>
    </row>
    <row r="950" spans="1:51" s="4" customFormat="1" ht="12.75" customHeight="1">
      <c r="A950" s="20"/>
      <c r="B950" s="61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59"/>
    </row>
    <row r="951" spans="1:51" s="4" customFormat="1" ht="12.75" customHeight="1">
      <c r="A951" s="20"/>
      <c r="B951" s="61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59"/>
    </row>
    <row r="952" spans="1:51" s="4" customFormat="1" ht="12.75" customHeight="1">
      <c r="A952" s="20"/>
      <c r="B952" s="61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59"/>
    </row>
    <row r="953" spans="1:51" s="4" customFormat="1" ht="12.75" customHeight="1">
      <c r="A953" s="20"/>
      <c r="B953" s="61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59"/>
    </row>
    <row r="954" spans="1:51" s="4" customFormat="1" ht="12.75" customHeight="1">
      <c r="A954" s="20"/>
      <c r="B954" s="61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59"/>
    </row>
    <row r="955" spans="1:51" s="4" customFormat="1" ht="12.75" customHeight="1">
      <c r="A955" s="20"/>
      <c r="B955" s="61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59"/>
    </row>
    <row r="956" spans="1:51" s="4" customFormat="1" ht="12.75" customHeight="1">
      <c r="A956" s="20"/>
      <c r="B956" s="61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59"/>
    </row>
    <row r="957" spans="1:51" s="4" customFormat="1" ht="12.75" customHeight="1">
      <c r="A957" s="20"/>
      <c r="B957" s="61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59"/>
    </row>
    <row r="958" spans="1:51" s="4" customFormat="1" ht="12.75" customHeight="1">
      <c r="A958" s="20"/>
      <c r="B958" s="61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59"/>
    </row>
    <row r="959" spans="1:51" s="4" customFormat="1" ht="12.75" customHeight="1">
      <c r="A959" s="20"/>
      <c r="B959" s="61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59"/>
    </row>
    <row r="960" spans="1:51" s="4" customFormat="1" ht="12.75" customHeight="1">
      <c r="A960" s="20"/>
      <c r="B960" s="61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59"/>
    </row>
    <row r="961" spans="1:51" s="4" customFormat="1" ht="12.75" customHeight="1">
      <c r="A961" s="20"/>
      <c r="B961" s="61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59"/>
    </row>
    <row r="962" spans="1:51" s="4" customFormat="1" ht="12.75" customHeight="1">
      <c r="A962" s="20"/>
      <c r="B962" s="61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59"/>
    </row>
    <row r="963" spans="1:51" s="4" customFormat="1" ht="12.75" customHeight="1">
      <c r="A963" s="20"/>
      <c r="B963" s="61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59"/>
    </row>
    <row r="964" spans="1:51" s="4" customFormat="1" ht="12.75" customHeight="1">
      <c r="A964" s="20"/>
      <c r="B964" s="61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59"/>
    </row>
    <row r="965" spans="1:51" s="4" customFormat="1" ht="12.75" customHeight="1">
      <c r="A965" s="20"/>
      <c r="B965" s="61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59"/>
    </row>
    <row r="966" spans="1:51" s="4" customFormat="1" ht="12.75" customHeight="1">
      <c r="A966" s="20"/>
      <c r="B966" s="61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59"/>
    </row>
    <row r="967" spans="1:51" s="4" customFormat="1" ht="12.75" customHeight="1">
      <c r="A967" s="20"/>
      <c r="B967" s="61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59"/>
    </row>
    <row r="968" spans="1:51" s="4" customFormat="1" ht="12.75" customHeight="1">
      <c r="A968" s="20"/>
      <c r="B968" s="61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59"/>
    </row>
    <row r="969" spans="1:51" s="4" customFormat="1" ht="12.75" customHeight="1">
      <c r="A969" s="20"/>
      <c r="B969" s="61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59"/>
    </row>
    <row r="970" spans="1:51" s="4" customFormat="1" ht="12.75" customHeight="1">
      <c r="A970" s="20"/>
      <c r="B970" s="61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59"/>
    </row>
    <row r="971" spans="1:51" s="4" customFormat="1" ht="12.75" customHeight="1">
      <c r="A971" s="20"/>
      <c r="B971" s="61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59"/>
    </row>
    <row r="972" spans="1:51" s="4" customFormat="1" ht="12.75" customHeight="1">
      <c r="A972" s="20"/>
      <c r="B972" s="61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59"/>
    </row>
    <row r="973" spans="1:51" s="4" customFormat="1" ht="12.75" customHeight="1">
      <c r="A973" s="20"/>
      <c r="B973" s="61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59"/>
    </row>
    <row r="974" spans="1:51" s="4" customFormat="1" ht="12.75" customHeight="1">
      <c r="A974" s="20"/>
      <c r="B974" s="61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59"/>
    </row>
    <row r="975" spans="1:51" s="4" customFormat="1" ht="12.75" customHeight="1">
      <c r="A975" s="20"/>
      <c r="B975" s="61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59"/>
    </row>
    <row r="976" spans="1:51" s="4" customFormat="1" ht="12.75" customHeight="1">
      <c r="A976" s="20"/>
      <c r="B976" s="61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59"/>
    </row>
    <row r="977" spans="1:51" s="4" customFormat="1" ht="12.75" customHeight="1">
      <c r="A977" s="20"/>
      <c r="B977" s="61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59"/>
    </row>
    <row r="978" spans="1:51" s="4" customFormat="1" ht="12.75" customHeight="1">
      <c r="A978" s="20"/>
      <c r="B978" s="61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59"/>
    </row>
    <row r="979" spans="1:51" s="4" customFormat="1" ht="12.75" customHeight="1">
      <c r="A979" s="20"/>
      <c r="B979" s="61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59"/>
    </row>
    <row r="980" spans="1:51" s="4" customFormat="1" ht="12.75" customHeight="1">
      <c r="A980" s="20"/>
      <c r="B980" s="61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59"/>
    </row>
    <row r="981" spans="1:51" s="4" customFormat="1" ht="12.75" customHeight="1">
      <c r="A981" s="20"/>
      <c r="B981" s="61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59"/>
    </row>
    <row r="982" spans="1:51" s="4" customFormat="1" ht="12.75" customHeight="1">
      <c r="A982" s="20"/>
      <c r="B982" s="61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59"/>
    </row>
    <row r="983" spans="1:51" s="4" customFormat="1" ht="12.75" customHeight="1">
      <c r="A983" s="20"/>
      <c r="B983" s="61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59"/>
    </row>
    <row r="984" spans="1:51" s="4" customFormat="1" ht="12.75" customHeight="1">
      <c r="A984" s="20"/>
      <c r="B984" s="61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59"/>
    </row>
    <row r="985" spans="1:51" s="4" customFormat="1" ht="12.75" customHeight="1">
      <c r="A985" s="20"/>
      <c r="B985" s="61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59"/>
    </row>
    <row r="986" spans="1:51" s="4" customFormat="1" ht="12.75" customHeight="1">
      <c r="A986" s="20"/>
      <c r="B986" s="61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59"/>
    </row>
    <row r="987" spans="1:51" s="4" customFormat="1" ht="12.75" customHeight="1">
      <c r="A987" s="20"/>
      <c r="B987" s="61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59"/>
    </row>
    <row r="988" spans="1:51" s="4" customFormat="1" ht="12.75" customHeight="1">
      <c r="A988" s="20"/>
      <c r="B988" s="61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59"/>
    </row>
    <row r="989" spans="1:51" s="4" customFormat="1" ht="12.75" customHeight="1">
      <c r="A989" s="20"/>
      <c r="B989" s="61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59"/>
    </row>
    <row r="990" spans="1:51" s="4" customFormat="1" ht="12.75" customHeight="1">
      <c r="A990" s="20"/>
      <c r="B990" s="61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59"/>
    </row>
    <row r="991" spans="1:51" s="4" customFormat="1" ht="12.75" customHeight="1">
      <c r="A991" s="20"/>
      <c r="B991" s="61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59"/>
    </row>
    <row r="992" spans="1:51" s="4" customFormat="1" ht="12.75" customHeight="1">
      <c r="A992" s="20"/>
      <c r="B992" s="61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59"/>
    </row>
    <row r="993" spans="1:51" s="4" customFormat="1" ht="12.75" customHeight="1">
      <c r="A993" s="20"/>
      <c r="B993" s="61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59"/>
    </row>
    <row r="994" spans="1:51" s="4" customFormat="1" ht="12.75" customHeight="1">
      <c r="A994" s="20"/>
      <c r="B994" s="61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59"/>
    </row>
    <row r="995" spans="1:51" s="4" customFormat="1" ht="12.75" customHeight="1">
      <c r="A995" s="20"/>
      <c r="B995" s="61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59"/>
    </row>
    <row r="996" spans="1:51" s="4" customFormat="1" ht="12.75" customHeight="1">
      <c r="A996" s="20"/>
      <c r="B996" s="61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59"/>
    </row>
    <row r="997" spans="1:51" s="4" customFormat="1" ht="12.75" customHeight="1">
      <c r="A997" s="20"/>
      <c r="B997" s="61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59"/>
    </row>
    <row r="998" spans="1:51" s="4" customFormat="1" ht="12.75" customHeight="1">
      <c r="A998" s="20"/>
      <c r="B998" s="61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59"/>
    </row>
    <row r="999" spans="1:51" s="4" customFormat="1" ht="12.75" customHeight="1">
      <c r="A999" s="20"/>
      <c r="B999" s="61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59"/>
    </row>
    <row r="1000" spans="1:51" s="4" customFormat="1" ht="12.75" customHeight="1">
      <c r="A1000" s="20"/>
      <c r="B1000" s="61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59"/>
    </row>
    <row r="1001" spans="1:51" s="4" customFormat="1" ht="12.75" customHeight="1">
      <c r="A1001" s="20"/>
      <c r="B1001" s="61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59"/>
    </row>
    <row r="1002" spans="1:51" s="4" customFormat="1" ht="12.75" customHeight="1">
      <c r="A1002" s="20"/>
      <c r="B1002" s="61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59"/>
    </row>
    <row r="1003" spans="1:51" s="4" customFormat="1" ht="12.75" customHeight="1">
      <c r="A1003" s="20"/>
      <c r="B1003" s="61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59"/>
    </row>
    <row r="1004" spans="1:51" s="4" customFormat="1" ht="12.75" customHeight="1">
      <c r="A1004" s="20"/>
      <c r="B1004" s="61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59"/>
    </row>
    <row r="1005" spans="1:51" s="4" customFormat="1" ht="12.75" customHeight="1">
      <c r="A1005" s="20"/>
      <c r="B1005" s="61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59"/>
    </row>
    <row r="1006" spans="1:51" s="4" customFormat="1" ht="12.75" customHeight="1">
      <c r="A1006" s="20"/>
      <c r="B1006" s="61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59"/>
    </row>
    <row r="1007" spans="1:51" s="4" customFormat="1" ht="12.75" customHeight="1">
      <c r="A1007" s="20"/>
      <c r="B1007" s="61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59"/>
    </row>
    <row r="1008" spans="1:51" s="4" customFormat="1" ht="12.75" customHeight="1">
      <c r="A1008" s="20"/>
      <c r="B1008" s="61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59"/>
    </row>
    <row r="1009" spans="1:51" s="4" customFormat="1" ht="12.75" customHeight="1">
      <c r="A1009" s="20"/>
      <c r="B1009" s="61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59"/>
    </row>
    <row r="1010" spans="1:51" s="4" customFormat="1" ht="12.75" customHeight="1">
      <c r="A1010" s="20"/>
      <c r="B1010" s="61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59"/>
    </row>
    <row r="1011" spans="1:51" s="4" customFormat="1" ht="12.75" customHeight="1">
      <c r="A1011" s="20"/>
      <c r="B1011" s="61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59"/>
    </row>
    <row r="1012" spans="1:51" s="4" customFormat="1" ht="12.75" customHeight="1">
      <c r="A1012" s="20"/>
      <c r="B1012" s="61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59"/>
    </row>
    <row r="1013" spans="1:51" s="4" customFormat="1" ht="12.75" customHeight="1">
      <c r="A1013" s="20"/>
      <c r="B1013" s="61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59"/>
    </row>
    <row r="1014" spans="1:51" s="4" customFormat="1" ht="12.75" customHeight="1">
      <c r="A1014" s="20"/>
      <c r="B1014" s="61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59"/>
    </row>
    <row r="1015" spans="1:51" s="4" customFormat="1" ht="12.75" customHeight="1">
      <c r="A1015" s="20"/>
      <c r="B1015" s="61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59"/>
    </row>
    <row r="1016" spans="1:51" s="4" customFormat="1" ht="12.75" customHeight="1">
      <c r="A1016" s="20"/>
      <c r="B1016" s="61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59"/>
    </row>
    <row r="1017" spans="1:51" s="4" customFormat="1" ht="12.75" customHeight="1">
      <c r="A1017" s="20"/>
      <c r="B1017" s="61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59"/>
    </row>
    <row r="1018" spans="1:51" s="4" customFormat="1" ht="12.75" customHeight="1">
      <c r="A1018" s="20"/>
      <c r="B1018" s="61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59"/>
    </row>
    <row r="1019" spans="1:51" s="4" customFormat="1" ht="12.75" customHeight="1">
      <c r="A1019" s="20"/>
      <c r="B1019" s="61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59"/>
    </row>
    <row r="1020" spans="1:51" s="4" customFormat="1" ht="12.75" customHeight="1">
      <c r="A1020" s="20"/>
      <c r="B1020" s="61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59"/>
    </row>
    <row r="1021" spans="1:51" s="4" customFormat="1" ht="12.75" customHeight="1">
      <c r="A1021" s="20"/>
      <c r="B1021" s="61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59"/>
    </row>
    <row r="1022" spans="1:51" s="4" customFormat="1" ht="12.75" customHeight="1">
      <c r="A1022" s="20"/>
      <c r="B1022" s="61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59"/>
    </row>
    <row r="1023" spans="1:51" s="4" customFormat="1" ht="12.75" customHeight="1">
      <c r="A1023" s="20"/>
      <c r="B1023" s="61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59"/>
    </row>
    <row r="1024" spans="1:51" s="4" customFormat="1" ht="12.75" customHeight="1">
      <c r="A1024" s="20"/>
      <c r="B1024" s="61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59"/>
    </row>
    <row r="1025" spans="1:51" s="4" customFormat="1" ht="12.75" customHeight="1">
      <c r="A1025" s="20"/>
      <c r="B1025" s="61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59"/>
    </row>
    <row r="1026" spans="1:51" s="4" customFormat="1" ht="12.75" customHeight="1">
      <c r="A1026" s="20"/>
      <c r="B1026" s="61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59"/>
    </row>
    <row r="1027" spans="1:51" s="4" customFormat="1" ht="12.75" customHeight="1">
      <c r="A1027" s="20"/>
      <c r="B1027" s="61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59"/>
    </row>
    <row r="1028" spans="1:51" s="4" customFormat="1" ht="12.75" customHeight="1">
      <c r="A1028" s="20"/>
      <c r="B1028" s="61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59"/>
    </row>
    <row r="1029" spans="1:51" s="4" customFormat="1" ht="12.75" customHeight="1">
      <c r="A1029" s="20"/>
      <c r="B1029" s="61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59"/>
    </row>
    <row r="1030" spans="1:51" s="4" customFormat="1" ht="12.75" customHeight="1">
      <c r="A1030" s="20"/>
      <c r="B1030" s="61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59"/>
    </row>
    <row r="1031" spans="1:51" s="4" customFormat="1" ht="12.75" customHeight="1">
      <c r="A1031" s="20"/>
      <c r="B1031" s="61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59"/>
    </row>
    <row r="1032" spans="1:51" s="4" customFormat="1" ht="12.75" customHeight="1">
      <c r="A1032" s="20"/>
      <c r="B1032" s="61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59"/>
    </row>
    <row r="1033" spans="1:51" s="4" customFormat="1" ht="12.75" customHeight="1">
      <c r="A1033" s="20"/>
      <c r="B1033" s="61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59"/>
    </row>
    <row r="1034" spans="1:51" s="4" customFormat="1" ht="12.75" customHeight="1">
      <c r="A1034" s="20"/>
      <c r="B1034" s="61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59"/>
    </row>
    <row r="1035" spans="1:51" s="4" customFormat="1" ht="12.75" customHeight="1">
      <c r="A1035" s="20"/>
      <c r="B1035" s="61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59"/>
    </row>
    <row r="1036" spans="1:51" s="4" customFormat="1" ht="12.75" customHeight="1">
      <c r="A1036" s="20"/>
      <c r="B1036" s="61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59"/>
    </row>
    <row r="1037" spans="1:51" s="4" customFormat="1" ht="12.75" customHeight="1">
      <c r="A1037" s="20"/>
      <c r="B1037" s="61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59"/>
    </row>
    <row r="1038" spans="1:51" s="4" customFormat="1" ht="12.75" customHeight="1">
      <c r="A1038" s="20"/>
      <c r="B1038" s="61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59"/>
    </row>
    <row r="1039" spans="1:51" s="4" customFormat="1" ht="12.75" customHeight="1">
      <c r="A1039" s="20"/>
      <c r="B1039" s="61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59"/>
    </row>
    <row r="1040" spans="1:51" s="4" customFormat="1" ht="12.75" customHeight="1">
      <c r="A1040" s="20"/>
      <c r="B1040" s="61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59"/>
    </row>
    <row r="1041" spans="1:51" s="4" customFormat="1" ht="12.75" customHeight="1">
      <c r="A1041" s="20"/>
      <c r="B1041" s="62"/>
      <c r="C1041" s="63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3"/>
      <c r="AQ1041" s="63"/>
      <c r="AR1041" s="63"/>
      <c r="AS1041" s="63"/>
      <c r="AT1041" s="63"/>
      <c r="AU1041" s="63"/>
      <c r="AV1041" s="63"/>
      <c r="AW1041" s="63"/>
      <c r="AX1041" s="63"/>
      <c r="AY1041" s="64"/>
    </row>
    <row r="1042" spans="1:51" s="4" customFormat="1" ht="12.75" customHeight="1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</row>
    <row r="1043" spans="1:51" s="4" customFormat="1" ht="12.75" customHeight="1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2004-10-08T22:41:51Z</dcterms:created>
  <dcterms:modified xsi:type="dcterms:W3CDTF">2004-10-10T12:38:20Z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